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016" yWindow="384" windowWidth="21612" windowHeight="9108" activeTab="2"/>
  </bookViews>
  <sheets>
    <sheet name="de" sheetId="1" r:id="rId1"/>
    <sheet name="Erläuterung" sheetId="5" r:id="rId2"/>
    <sheet name="en" sheetId="3" r:id="rId3"/>
    <sheet name="Explanation" sheetId="6" r:id="rId4"/>
    <sheet name="Version" sheetId="4" r:id="rId5"/>
  </sheets>
  <calcPr calcId="145621"/>
</workbook>
</file>

<file path=xl/calcChain.xml><?xml version="1.0" encoding="utf-8"?>
<calcChain xmlns="http://schemas.openxmlformats.org/spreadsheetml/2006/main">
  <c r="N30" i="3" l="1"/>
  <c r="N30" i="1"/>
  <c r="N25" i="1"/>
  <c r="N39" i="3"/>
  <c r="N34" i="3"/>
  <c r="N25" i="3"/>
  <c r="N26" i="3" s="1"/>
  <c r="N27" i="3" s="1"/>
  <c r="N23" i="3"/>
  <c r="N41" i="3" s="1"/>
  <c r="N35" i="3" l="1"/>
  <c r="N39" i="1"/>
  <c r="N23" i="1"/>
  <c r="N41" i="1" s="1"/>
  <c r="N34" i="1"/>
  <c r="N26" i="1"/>
  <c r="N27" i="1" s="1"/>
  <c r="N35" i="1" l="1"/>
  <c r="F39" i="3"/>
  <c r="F41" i="3"/>
  <c r="K30" i="3" l="1"/>
  <c r="J30" i="3"/>
  <c r="I30" i="3"/>
  <c r="H30" i="3"/>
  <c r="G30" i="3"/>
  <c r="F41" i="1"/>
  <c r="K30" i="1" l="1"/>
  <c r="J30" i="1"/>
  <c r="I30" i="1"/>
  <c r="G30" i="1"/>
  <c r="H30" i="1"/>
  <c r="F39" i="1" l="1"/>
  <c r="F34" i="3" l="1"/>
  <c r="F35" i="3" s="1"/>
  <c r="F34" i="1" l="1"/>
  <c r="F35" i="1" s="1"/>
  <c r="F25" i="3" l="1"/>
  <c r="F26" i="3" s="1"/>
  <c r="F27" i="3" s="1"/>
  <c r="F37" i="3" s="1"/>
  <c r="E19" i="3"/>
  <c r="K18" i="3"/>
  <c r="K19" i="3" s="1"/>
  <c r="J18" i="3"/>
  <c r="J23" i="3" s="1"/>
  <c r="I18" i="3"/>
  <c r="I23" i="3" s="1"/>
  <c r="H18" i="3"/>
  <c r="H19" i="3" s="1"/>
  <c r="G18" i="3"/>
  <c r="G19" i="3" s="1"/>
  <c r="D18" i="3"/>
  <c r="F17" i="3"/>
  <c r="F18" i="3" s="1"/>
  <c r="G23" i="3" l="1"/>
  <c r="K23" i="3"/>
  <c r="I19" i="3"/>
  <c r="J19" i="3"/>
  <c r="F23" i="3"/>
  <c r="F19" i="3"/>
  <c r="H23" i="3"/>
  <c r="K18" i="1"/>
  <c r="F17" i="1"/>
  <c r="K23" i="1" l="1"/>
  <c r="F18" i="1"/>
  <c r="J18" i="1"/>
  <c r="I18" i="1"/>
  <c r="H18" i="1"/>
  <c r="G18" i="1"/>
  <c r="I19" i="1" l="1"/>
  <c r="H19" i="1"/>
  <c r="J19" i="1"/>
  <c r="G19" i="1"/>
  <c r="F19" i="1"/>
  <c r="K19" i="1"/>
  <c r="F25" i="1" l="1"/>
  <c r="F26" i="1" l="1"/>
  <c r="F27" i="1" s="1"/>
  <c r="F37" i="1" s="1"/>
  <c r="E19" i="1"/>
  <c r="D18" i="1" l="1"/>
  <c r="F23" i="1" l="1"/>
  <c r="I23" i="1"/>
  <c r="G23" i="1"/>
  <c r="J23" i="1"/>
  <c r="H23" i="1"/>
</calcChain>
</file>

<file path=xl/sharedStrings.xml><?xml version="1.0" encoding="utf-8"?>
<sst xmlns="http://schemas.openxmlformats.org/spreadsheetml/2006/main" count="415" uniqueCount="232">
  <si>
    <t>Geberkonzept</t>
  </si>
  <si>
    <t>Ein Geber</t>
  </si>
  <si>
    <t>Zwei Geber</t>
  </si>
  <si>
    <t>Getriebefaktor Motor</t>
  </si>
  <si>
    <t>Getriebefaktor Last</t>
  </si>
  <si>
    <t>Getriebefaktor SM302</t>
  </si>
  <si>
    <t>Normierungen im SM302</t>
  </si>
  <si>
    <t>Geschwindigkeit</t>
  </si>
  <si>
    <t>Relative Position</t>
  </si>
  <si>
    <t>Absolute Position</t>
  </si>
  <si>
    <t>Motor</t>
  </si>
  <si>
    <t>nicht relevant</t>
  </si>
  <si>
    <t>Hinweis</t>
  </si>
  <si>
    <t>Winkelregelung</t>
  </si>
  <si>
    <t>Lageregelung</t>
  </si>
  <si>
    <t>CiA</t>
  </si>
  <si>
    <t>reales Getriebe</t>
  </si>
  <si>
    <t>Konzept 2</t>
  </si>
  <si>
    <t>Konzept 4</t>
  </si>
  <si>
    <t>Konzept 1</t>
  </si>
  <si>
    <t xml:space="preserve"> Konzept 0</t>
  </si>
  <si>
    <t>Getriebe</t>
  </si>
  <si>
    <t>nicht sinnvoll</t>
  </si>
  <si>
    <t>Auflösung SSI-Geber [Ink/mm]</t>
  </si>
  <si>
    <t>Encoder-concept</t>
  </si>
  <si>
    <t>One encoder</t>
  </si>
  <si>
    <t>Two encoders</t>
  </si>
  <si>
    <t>concept 0</t>
  </si>
  <si>
    <t>concept 1</t>
  </si>
  <si>
    <t>concept 2</t>
  </si>
  <si>
    <t>concept 4</t>
  </si>
  <si>
    <t>Gearbox factor motor</t>
  </si>
  <si>
    <t>Gearbox factor load</t>
  </si>
  <si>
    <t>Gearbox factor SM302</t>
  </si>
  <si>
    <t>Normalizations in SM302</t>
  </si>
  <si>
    <t>Speed</t>
  </si>
  <si>
    <t>Relative position</t>
  </si>
  <si>
    <t>Absolute position</t>
  </si>
  <si>
    <t>Note</t>
  </si>
  <si>
    <t>not relevant</t>
  </si>
  <si>
    <t>real gearbox</t>
  </si>
  <si>
    <t>Gearbox</t>
  </si>
  <si>
    <t>not sensible</t>
  </si>
  <si>
    <t>C100 Encoder resolution [Bit]</t>
  </si>
  <si>
    <t>Eingabe</t>
  </si>
  <si>
    <t>Ergebnis</t>
  </si>
  <si>
    <t>Last (Ink. SSI-Geber)</t>
  </si>
  <si>
    <t>Konzept 3a</t>
  </si>
  <si>
    <t>Konzept 3b</t>
  </si>
  <si>
    <t>Profil-Beschl./-Verzögerung [mm/s^2]</t>
  </si>
  <si>
    <t>Profil-Beschl. [mm/s^2] * 60 [s/min] * Getriebefaktor Last * 2^31 / (Vorschubkonstante [mm/U] / 7,69e9 [U/min s])</t>
  </si>
  <si>
    <t>Last (Unit mm)</t>
  </si>
  <si>
    <t>Konzept 3c</t>
  </si>
  <si>
    <t>Last (10-fach Unit mm)</t>
  </si>
  <si>
    <t>Last (100-fach Unit mm)</t>
  </si>
  <si>
    <t>Konzept 3e</t>
  </si>
  <si>
    <t>Konzept 3d</t>
  </si>
  <si>
    <t>Last (1000-fach Unit mm)</t>
  </si>
  <si>
    <t>Formel für die Beschleunigungsberechnung: [Zahl]</t>
  </si>
  <si>
    <t>Zwischenergebnis</t>
  </si>
  <si>
    <t>Hilfsergebnis</t>
  </si>
  <si>
    <t>Wenn &gt; 1 = mögliche Umsetzung</t>
  </si>
  <si>
    <t>Normierung der Beschleunigung im 9400</t>
  </si>
  <si>
    <t>32 Bit = +/- 7,69e9 rpm/s</t>
  </si>
  <si>
    <t>concept 3a</t>
  </si>
  <si>
    <t>concept 3b</t>
  </si>
  <si>
    <t>concept 3c</t>
  </si>
  <si>
    <t>concept 3d</t>
  </si>
  <si>
    <t>concept 3e</t>
  </si>
  <si>
    <t>Normalization of acceleration in 9400</t>
  </si>
  <si>
    <t>Formula for acceleration calculation: [number]</t>
  </si>
  <si>
    <t>Profile-acc./-dec [mm/s^2]</t>
  </si>
  <si>
    <t>If &gt; 1 = possible solution</t>
  </si>
  <si>
    <t>Phase controlling</t>
  </si>
  <si>
    <t>Position controlling</t>
  </si>
  <si>
    <t>Load (Ink. SSI-encoder)</t>
  </si>
  <si>
    <t>Load (10-fold unit mm)</t>
  </si>
  <si>
    <t>Load (unit mm)</t>
  </si>
  <si>
    <t>Load (100-fold unit mm)</t>
  </si>
  <si>
    <t>Load (1000-fold unit mm)</t>
  </si>
  <si>
    <t>Input</t>
  </si>
  <si>
    <t>Result</t>
  </si>
  <si>
    <t>Intermediate result</t>
  </si>
  <si>
    <t>Auxiliary result</t>
  </si>
  <si>
    <t>1.0</t>
  </si>
  <si>
    <t>Version</t>
  </si>
  <si>
    <t>Datum</t>
  </si>
  <si>
    <t>Modifikationen</t>
  </si>
  <si>
    <t>Erstellung</t>
  </si>
  <si>
    <t>2.0</t>
  </si>
  <si>
    <t>Ergänzung Beschleunigungsberechnung</t>
  </si>
  <si>
    <t>3.0</t>
  </si>
  <si>
    <t>Ergänzung Beschleunigungsberechnung für PDSS</t>
  </si>
  <si>
    <t>PDSS Max. Geschwindigkeit [mm/s]</t>
  </si>
  <si>
    <t>Verzögerungszeit [s]</t>
  </si>
  <si>
    <t>PDSS Max. speed [mm/s]</t>
  </si>
  <si>
    <t>Deceleration time [s]</t>
  </si>
  <si>
    <t>Vorgabewert</t>
  </si>
  <si>
    <t>C100 Geberauflösung [Bit (Ink/U)]</t>
  </si>
  <si>
    <t>Auflösung einer Einheit mal Vorschubkonstante durch Geberauflösung</t>
  </si>
  <si>
    <t>reales Getriebe durch Getriebefaktor Last</t>
  </si>
  <si>
    <t>Konzept 3f</t>
  </si>
  <si>
    <t>Last (n-fach Unit mm)</t>
  </si>
  <si>
    <t>Regelungsart</t>
  </si>
  <si>
    <t>C2524 Vorschubkonstante [mm/U]</t>
  </si>
  <si>
    <t>C2520 Getriebefaktor Motor Zähler</t>
  </si>
  <si>
    <t>C2521 Getriebefaktor Motor Nenner</t>
  </si>
  <si>
    <t>C2532 Auflösung einer Einheit [Ink/unit (mm)]</t>
  </si>
  <si>
    <t>C2522/C2523 Getriebefaktor Last</t>
  </si>
  <si>
    <t>C15501 Getriebefaktor SM302 [%]</t>
  </si>
  <si>
    <t>C15376 PDSS Max. Geschwindigkeit [U/min]</t>
  </si>
  <si>
    <t>4.0</t>
  </si>
  <si>
    <t>Normierung auf runde Geberauflösungen</t>
  </si>
  <si>
    <t>concept 3f</t>
  </si>
  <si>
    <t>Controlling mode</t>
  </si>
  <si>
    <t>Set value</t>
  </si>
  <si>
    <t>C2524 Feed constant [mm/rev]</t>
  </si>
  <si>
    <t>C2520 Gearbox factor motor numerator</t>
  </si>
  <si>
    <t>C2521 Gearbox factor motor denominator</t>
  </si>
  <si>
    <t>C2522/C2523 Gearbox factor load</t>
  </si>
  <si>
    <t>C15501 Gearbox factor SM302 [%]</t>
  </si>
  <si>
    <t>C15376 PDSS Max. speed [rpm]</t>
  </si>
  <si>
    <t>Resolution of one unit multiplied with feed constant divided by encoder resolution</t>
  </si>
  <si>
    <t>Real gearbox divided by gearbox factor load</t>
  </si>
  <si>
    <t>Load (n-fold unit mm)</t>
  </si>
  <si>
    <t>Restweg [mm]</t>
  </si>
  <si>
    <t>C15377 oder C15378 PDSS Verzögerung [U/min/s]</t>
  </si>
  <si>
    <t>C15403 Aktuelle Position p_sicher [mm]</t>
  </si>
  <si>
    <t>C15370 oder C15371 PDSS Grenze [mm]</t>
  </si>
  <si>
    <t>C15376 PDSS Grenze [U/min]</t>
  </si>
  <si>
    <t>C15403 Actual position p_safe [mm]</t>
  </si>
  <si>
    <t>C15377 or C15378 PDSS deceleration [rpm/s]</t>
  </si>
  <si>
    <t>C15370 or C15371 PDSS limit [mm]</t>
  </si>
  <si>
    <t>C15376 PDSS limit [rpm]</t>
  </si>
  <si>
    <t>Residual distance [mm]</t>
  </si>
  <si>
    <t>5.0</t>
  </si>
  <si>
    <t>Schritt</t>
  </si>
  <si>
    <t>Tätigkeit</t>
  </si>
  <si>
    <t>Eingabe der realen Maschinendaten in die Zeilen 12 bis 16</t>
  </si>
  <si>
    <t>In den Zeilen 18 und 19 können die Werte abgelesen werden, die im Engineer-Projekt zu parametrieren sind.</t>
  </si>
  <si>
    <t>Inkremente des SM302 auf Maschineneinheiten normiert</t>
  </si>
  <si>
    <t>Eingabe der Profil-Beschleunigung bzw. -Verzögerung in die Zeile 22</t>
  </si>
  <si>
    <t>Verzögerung der PDSS-Funktion im SM302</t>
  </si>
  <si>
    <t>In der Zeile 27 kann die zu parametrierende Verzögerung der PDSS-Funktion abgelesen werden. Der Wert wird aus der Profil-Verzögerung in Zeile 23 berechnet.</t>
  </si>
  <si>
    <t>Aktueller PDSS-Grenzwert in Abhängigkeit der aktuellen Position</t>
  </si>
  <si>
    <t>Step</t>
  </si>
  <si>
    <t>Berechneter Wert</t>
  </si>
  <si>
    <t>Calculated value</t>
  </si>
  <si>
    <t>Increments of SM302 normalized to machine units</t>
  </si>
  <si>
    <t>Deceleration of PDSS-function in SM302</t>
  </si>
  <si>
    <t>Actual PDSS-limit depending on the actual position</t>
  </si>
  <si>
    <t>Activity</t>
  </si>
  <si>
    <t>Input of the profile-acceleration or -deceleration into line 22</t>
  </si>
  <si>
    <t>Input of the real machine data into lines 12 to 16</t>
  </si>
  <si>
    <t>Auswahl des gewünschten Faktors zwischen Maschineneinheit [mm] und Inkrementen im SM302. Falls der gewünschte Faktor nicht in F17 bis J17 vorgegeben ist, kann dieser in K17 selbst definiert werden.</t>
  </si>
  <si>
    <t>Choice of the desired factor between machine unit [mm] and increments in SM302. If the desired factor is not prescribed in F17 to J17, it can be self-defined in K17.</t>
  </si>
  <si>
    <t>Attention! The desired factor can only be used, if in the according column the lines 18, 19 and 23 are not marked in red colour.</t>
  </si>
  <si>
    <t>Achtung: Der gewünschte Faktor kann nur verwendet werden, wenn in der zugehörigen Spalte die Zeilen 18, 19 und 23 nicht rot markiert sind.</t>
  </si>
  <si>
    <t>In the lines 18 and 19 the values can be read, which have to be parameterized in the Engineer-project.</t>
  </si>
  <si>
    <t>In line 27 the deceleration of the PDSS-function for the parameter setting can be read. The value is calculated out of the profile-deceleration in line 23.</t>
  </si>
  <si>
    <t>PDSS- und SLS-Limit hinzugefügt</t>
  </si>
  <si>
    <t>SLS-Grenzwert [mm/s]</t>
  </si>
  <si>
    <t>C15330 SLS-Grenzwert [U/min]</t>
  </si>
  <si>
    <t>SLS-limit [mm/s]</t>
  </si>
  <si>
    <t>C15330 SLS-limit [rpm]</t>
  </si>
  <si>
    <t>Profile-acc. [mm/s^2] * 60 [s/min] * gearbox factor load * 2^31 / (feed constant [mm/rev] / 7,69e9 [rpm s])</t>
  </si>
  <si>
    <t>SLS-Grenzwert im SM302</t>
  </si>
  <si>
    <t>SLS-limit in SM302</t>
  </si>
  <si>
    <t>Eingabe der maximalen Geschwindigkeit der PDSS-Funktion in Zeile 24</t>
  </si>
  <si>
    <t>Input of the maximum speed of the PDSS-function in line 24</t>
  </si>
  <si>
    <t>Formel für die PDSS-Limit-Berechnung [U/min]</t>
  </si>
  <si>
    <t>Formula for PDSS-limit-calculation [rpm]</t>
  </si>
  <si>
    <t>Wurzel(2 * Profil-Verzögerung [mm/s^2] * Restweg [mm]) * 60 [s/min] * Getriebefaktor Motor / Vorschubkonstante [mm/U]</t>
  </si>
  <si>
    <t>Root(2 * profile-deceleration [mm/s^2] * residual distance [mm]) * 60 [s/min] * gearbox factor motor / feed constant [mm/rev]</t>
  </si>
  <si>
    <t>6.0</t>
  </si>
  <si>
    <t>Positions-Offset [mm]</t>
  </si>
  <si>
    <t>Positions-Wert [mm]</t>
  </si>
  <si>
    <t>Resultierender Positionswert [Ink]</t>
  </si>
  <si>
    <t>SOS-Grenzwert [mm]</t>
  </si>
  <si>
    <t>C15311 SOS-Toleranzfenster [Ink]</t>
  </si>
  <si>
    <t>SOS-limit [mm]</t>
  </si>
  <si>
    <t>Position-offset [mm]</t>
  </si>
  <si>
    <t>Position-value [mm]</t>
  </si>
  <si>
    <t>SCS-Grenzwert [mm/s]</t>
  </si>
  <si>
    <t>Überwachungs-Startpunkt Verschiebung [mm]</t>
  </si>
  <si>
    <t>SCS-limit [mm/s]</t>
  </si>
  <si>
    <t>Monitoring-start shift [mm]</t>
  </si>
  <si>
    <t>Vorschubkonstante [mm/U]</t>
  </si>
  <si>
    <t>Realer Getriebefaktor Motor Zähler</t>
  </si>
  <si>
    <t>Realer Getriebefaktor Motor Nenner</t>
  </si>
  <si>
    <t>C15403 Aktuelle Position p_sicher [Ink]</t>
  </si>
  <si>
    <t>C15370 oder C15371 PDSS Grenze [Ink]</t>
  </si>
  <si>
    <t>Restweg [Ink]</t>
  </si>
  <si>
    <t>Umrechungsfaktor von [mm] in [Ink]</t>
  </si>
  <si>
    <t>Feed constant [mm/rev]</t>
  </si>
  <si>
    <t>Real gearbox factor motor numerator</t>
  </si>
  <si>
    <t>Real gearbox factor motor denominator</t>
  </si>
  <si>
    <t>Conversion factor from [mm] into [inc]</t>
  </si>
  <si>
    <t>Resolution SSI-encoder [inc/mm]</t>
  </si>
  <si>
    <t>C2532 Resolution of one unit [inc/unit (mm)]</t>
  </si>
  <si>
    <t>Resulting position value [inc]</t>
  </si>
  <si>
    <t>C15311 SOS-Tolerance window [inc]</t>
  </si>
  <si>
    <t>C15403 Actual position p_safe [inc]</t>
  </si>
  <si>
    <t>C15370 or C15371 PDSS limit [inc]</t>
  </si>
  <si>
    <t>Residual distance [inc]</t>
  </si>
  <si>
    <t>Eingabe der aktuellen Position und des PDSS-Grenzwertes in die Zeilen 32 und 33</t>
  </si>
  <si>
    <t>In der Zeile 35 kann der aktuelle PDSS-Geschwindigkeits-Grenzwert abgelesen werden.</t>
  </si>
  <si>
    <t>Eingabe des SLS-Grenzwertes in Zeile 38</t>
  </si>
  <si>
    <t>In der Zeile 39 kann der zu parametrierende Grenzwert der SLS-Funktion abgelesen werden. Der nach Eingabe des Grenzwertes vom LS_Limiter vorgeschlagene Wert darf nicht verwendet werden.</t>
  </si>
  <si>
    <t>SOS-Grenzwert im SM302</t>
  </si>
  <si>
    <t>Eingabe des SOS-Grenzwertes in Zeile 40</t>
  </si>
  <si>
    <t>In der Zeile 41 kann der zu parametrierende Grenzwert der SOS-Funktion abgelesen werden.</t>
  </si>
  <si>
    <t>Positionswerte auf Inkremente umgerechnet</t>
  </si>
  <si>
    <t>Eingabe eines fixen Positionsoffsets in Zeile 28 und Eingabe eines aktuellen Positionswertes in Zeile 29</t>
  </si>
  <si>
    <t>Verschiebung SCS-Startpunkt</t>
  </si>
  <si>
    <t>Eingabe des SCS-Grenzwertes in Zeile 36</t>
  </si>
  <si>
    <t>In der Zeile 37 kann die Verschiebung des SCS-Startpunktes abgelesen werden. Der Wert ist abhängig von der PDSS-Verzögerung.</t>
  </si>
  <si>
    <t>Position values converted into increments</t>
  </si>
  <si>
    <t>Input of a fixed position offset into line 28 and input of an actual position value into line 29</t>
  </si>
  <si>
    <t>In line 29 the resulting position values can be read depending from the normalization factors.</t>
  </si>
  <si>
    <t>In der Zeile 29 können die resultierenden Positionswerte abhängig von den Umnormierungsfaktoren abgelesen werden.</t>
  </si>
  <si>
    <t>Input of the actual position and the PDSS-limits into lines 32 and 33</t>
  </si>
  <si>
    <t>In line 35 the actual PDSS-speed limit can be read.</t>
  </si>
  <si>
    <t>Shift SCS starting point</t>
  </si>
  <si>
    <t>Input of the SCS limit in line 36</t>
  </si>
  <si>
    <t>In line 37 the shift of the SCS starting point can be read. The value depends on the PDSS deceleration.</t>
  </si>
  <si>
    <t>Input of the SLS-limit in line 38</t>
  </si>
  <si>
    <t>In line 39 the limit of the SLS-function for the parameter setting can be read. The proposal of the LS_Limiter after input of the limit value must not be used.</t>
  </si>
  <si>
    <t>SOS-limit in SM302</t>
  </si>
  <si>
    <t>Input of the SOS-limit in line 40</t>
  </si>
  <si>
    <t>In line 41 the limit of the SOS-function for the parameter setting can be read.</t>
  </si>
  <si>
    <t>Ergänzung Positions-Offset und rel. Positionsumrechnung (SOS-Limit), Cia separiert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</si>
</sst>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???\ /\ ????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Alignment="1"/>
    <xf numFmtId="0" fontId="0" fillId="0" borderId="5" xfId="0" applyBorder="1" applyAlignment="1">
      <alignment wrapText="1"/>
    </xf>
    <xf numFmtId="0" fontId="1" fillId="0" borderId="6" xfId="0" applyFont="1" applyBorder="1"/>
    <xf numFmtId="9" fontId="0" fillId="0" borderId="4" xfId="0" applyNumberFormat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5" borderId="0" xfId="0" applyNumberFormat="1" applyFill="1"/>
    <xf numFmtId="0" fontId="0" fillId="4" borderId="0" xfId="0" applyNumberFormat="1" applyFill="1"/>
    <xf numFmtId="164" fontId="0" fillId="0" borderId="0" xfId="0" applyNumberFormat="1"/>
    <xf numFmtId="164" fontId="0" fillId="3" borderId="0" xfId="0" applyNumberFormat="1" applyFill="1"/>
    <xf numFmtId="0" fontId="0" fillId="0" borderId="11" xfId="0" applyBorder="1"/>
    <xf numFmtId="0" fontId="0" fillId="0" borderId="0" xfId="0" applyBorder="1" applyAlignme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Border="1"/>
    <xf numFmtId="0" fontId="0" fillId="0" borderId="12" xfId="0" applyBorder="1"/>
    <xf numFmtId="0" fontId="0" fillId="0" borderId="2" xfId="0" applyBorder="1"/>
    <xf numFmtId="9" fontId="0" fillId="0" borderId="10" xfId="0" applyNumberFormat="1" applyBorder="1"/>
    <xf numFmtId="0" fontId="0" fillId="0" borderId="0" xfId="0" applyFill="1" applyBorder="1"/>
    <xf numFmtId="0" fontId="0" fillId="0" borderId="11" xfId="0" applyFill="1" applyBorder="1"/>
    <xf numFmtId="0" fontId="0" fillId="0" borderId="6" xfId="0" applyFill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0" zoomScaleNormal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2" sqref="F12:K12"/>
    </sheetView>
  </sheetViews>
  <sheetFormatPr baseColWidth="10" defaultColWidth="8.88671875" defaultRowHeight="14.4" x14ac:dyDescent="0.3"/>
  <cols>
    <col min="1" max="1" width="44.44140625" bestFit="1" customWidth="1"/>
    <col min="2" max="2" width="12.21875" bestFit="1" customWidth="1"/>
    <col min="3" max="3" width="14.44140625" bestFit="1" customWidth="1"/>
    <col min="4" max="5" width="13.44140625" bestFit="1" customWidth="1"/>
    <col min="6" max="6" width="21" customWidth="1"/>
    <col min="7" max="7" width="21.33203125" customWidth="1"/>
    <col min="8" max="8" width="21.21875" customWidth="1"/>
    <col min="9" max="9" width="21.5546875" customWidth="1"/>
    <col min="10" max="10" width="21.44140625" customWidth="1"/>
    <col min="11" max="11" width="21.33203125" customWidth="1"/>
    <col min="12" max="12" width="16.21875" bestFit="1" customWidth="1"/>
    <col min="13" max="13" width="43.88671875" bestFit="1" customWidth="1"/>
    <col min="14" max="14" width="9.109375" bestFit="1" customWidth="1"/>
  </cols>
  <sheetData>
    <row r="1" spans="1:14" x14ac:dyDescent="0.3">
      <c r="A1" s="1" t="s">
        <v>0</v>
      </c>
      <c r="B1" s="47" t="s">
        <v>1</v>
      </c>
      <c r="C1" s="52" t="s">
        <v>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3">
      <c r="A2" s="2"/>
      <c r="B2" s="48"/>
      <c r="C2" s="9" t="s">
        <v>20</v>
      </c>
      <c r="D2" s="10" t="s">
        <v>19</v>
      </c>
      <c r="E2" s="9" t="s">
        <v>17</v>
      </c>
      <c r="F2" s="11" t="s">
        <v>47</v>
      </c>
      <c r="G2" s="11" t="s">
        <v>48</v>
      </c>
      <c r="H2" s="11" t="s">
        <v>52</v>
      </c>
      <c r="I2" s="11" t="s">
        <v>56</v>
      </c>
      <c r="J2" s="11" t="s">
        <v>55</v>
      </c>
      <c r="K2" s="11" t="s">
        <v>101</v>
      </c>
      <c r="L2" s="38"/>
      <c r="M2" s="10"/>
      <c r="N2" s="9" t="s">
        <v>18</v>
      </c>
    </row>
    <row r="3" spans="1:14" x14ac:dyDescent="0.3">
      <c r="A3" s="1" t="s">
        <v>3</v>
      </c>
      <c r="B3" s="3" t="s">
        <v>11</v>
      </c>
      <c r="C3" s="3" t="s">
        <v>16</v>
      </c>
      <c r="D3" s="3" t="s">
        <v>16</v>
      </c>
      <c r="E3" s="3" t="s">
        <v>16</v>
      </c>
      <c r="F3" s="6" t="s">
        <v>16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N3" s="40">
        <v>1</v>
      </c>
    </row>
    <row r="4" spans="1:14" ht="43.2" x14ac:dyDescent="0.3">
      <c r="A4" s="1" t="s">
        <v>4</v>
      </c>
      <c r="B4" s="3" t="s">
        <v>11</v>
      </c>
      <c r="C4" s="3">
        <v>1</v>
      </c>
      <c r="D4" s="3" t="s">
        <v>16</v>
      </c>
      <c r="E4" s="3">
        <v>1</v>
      </c>
      <c r="F4" s="17" t="s">
        <v>99</v>
      </c>
      <c r="G4" s="17" t="s">
        <v>99</v>
      </c>
      <c r="H4" s="17" t="s">
        <v>99</v>
      </c>
      <c r="I4" s="17" t="s">
        <v>99</v>
      </c>
      <c r="J4" s="17" t="s">
        <v>99</v>
      </c>
      <c r="K4" s="17" t="s">
        <v>99</v>
      </c>
      <c r="N4" s="3">
        <v>1</v>
      </c>
    </row>
    <row r="5" spans="1:14" ht="28.8" x14ac:dyDescent="0.3">
      <c r="A5" s="18" t="s">
        <v>5</v>
      </c>
      <c r="B5" s="19">
        <v>1</v>
      </c>
      <c r="C5" s="19">
        <v>1</v>
      </c>
      <c r="D5" s="19">
        <v>1</v>
      </c>
      <c r="E5" s="4" t="s">
        <v>16</v>
      </c>
      <c r="F5" s="20" t="s">
        <v>100</v>
      </c>
      <c r="G5" s="20" t="s">
        <v>100</v>
      </c>
      <c r="H5" s="20" t="s">
        <v>100</v>
      </c>
      <c r="I5" s="20" t="s">
        <v>100</v>
      </c>
      <c r="J5" s="20" t="s">
        <v>100</v>
      </c>
      <c r="K5" s="20" t="s">
        <v>100</v>
      </c>
      <c r="L5" s="39"/>
      <c r="M5" s="7"/>
      <c r="N5" s="19">
        <v>1</v>
      </c>
    </row>
    <row r="6" spans="1:14" x14ac:dyDescent="0.3">
      <c r="A6" s="1" t="s">
        <v>6</v>
      </c>
      <c r="B6" s="3"/>
      <c r="C6" s="3"/>
      <c r="D6" s="5"/>
      <c r="E6" s="3"/>
      <c r="F6" s="6"/>
      <c r="G6" s="6"/>
      <c r="H6" s="6"/>
      <c r="I6" s="6"/>
      <c r="J6" s="6"/>
      <c r="K6" s="6"/>
      <c r="N6" s="3"/>
    </row>
    <row r="7" spans="1:14" x14ac:dyDescent="0.3">
      <c r="A7" t="s">
        <v>7</v>
      </c>
      <c r="B7" s="3" t="s">
        <v>10</v>
      </c>
      <c r="C7" s="3" t="s">
        <v>10</v>
      </c>
      <c r="D7" s="8" t="s">
        <v>10</v>
      </c>
      <c r="E7" s="3" t="s">
        <v>10</v>
      </c>
      <c r="F7" s="3" t="s">
        <v>10</v>
      </c>
      <c r="G7" s="3" t="s">
        <v>10</v>
      </c>
      <c r="H7" s="3" t="s">
        <v>10</v>
      </c>
      <c r="I7" s="3" t="s">
        <v>10</v>
      </c>
      <c r="J7" s="3" t="s">
        <v>10</v>
      </c>
      <c r="K7" s="3" t="s">
        <v>10</v>
      </c>
      <c r="N7" s="3" t="s">
        <v>10</v>
      </c>
    </row>
    <row r="8" spans="1:14" x14ac:dyDescent="0.3">
      <c r="A8" t="s">
        <v>8</v>
      </c>
      <c r="B8" s="3" t="s">
        <v>10</v>
      </c>
      <c r="C8" s="3" t="s">
        <v>10</v>
      </c>
      <c r="D8" s="8" t="s">
        <v>10</v>
      </c>
      <c r="E8" s="3" t="s">
        <v>10</v>
      </c>
      <c r="F8" s="3" t="s">
        <v>10</v>
      </c>
      <c r="G8" s="3" t="s">
        <v>10</v>
      </c>
      <c r="H8" s="3" t="s">
        <v>10</v>
      </c>
      <c r="I8" s="3" t="s">
        <v>10</v>
      </c>
      <c r="J8" s="3" t="s">
        <v>10</v>
      </c>
      <c r="K8" s="3" t="s">
        <v>10</v>
      </c>
      <c r="N8" s="3" t="s">
        <v>10</v>
      </c>
    </row>
    <row r="9" spans="1:14" x14ac:dyDescent="0.3">
      <c r="A9" s="21" t="s">
        <v>9</v>
      </c>
      <c r="B9" s="4" t="s">
        <v>10</v>
      </c>
      <c r="C9" s="4" t="s">
        <v>10</v>
      </c>
      <c r="D9" s="7" t="s">
        <v>10</v>
      </c>
      <c r="E9" s="4" t="s">
        <v>21</v>
      </c>
      <c r="F9" s="4" t="s">
        <v>46</v>
      </c>
      <c r="G9" s="4" t="s">
        <v>51</v>
      </c>
      <c r="H9" s="4" t="s">
        <v>53</v>
      </c>
      <c r="I9" s="4" t="s">
        <v>54</v>
      </c>
      <c r="J9" s="4" t="s">
        <v>57</v>
      </c>
      <c r="K9" s="4" t="s">
        <v>102</v>
      </c>
      <c r="L9" s="39"/>
      <c r="M9" s="21"/>
      <c r="N9" s="4" t="s">
        <v>10</v>
      </c>
    </row>
    <row r="10" spans="1:14" x14ac:dyDescent="0.3">
      <c r="A10" s="1" t="s">
        <v>103</v>
      </c>
      <c r="C10" t="s">
        <v>13</v>
      </c>
      <c r="D10" t="s">
        <v>14</v>
      </c>
      <c r="E10" t="s">
        <v>14</v>
      </c>
      <c r="F10" t="s">
        <v>14</v>
      </c>
      <c r="G10" t="s">
        <v>14</v>
      </c>
      <c r="H10" t="s">
        <v>14</v>
      </c>
      <c r="I10" t="s">
        <v>14</v>
      </c>
      <c r="J10" t="s">
        <v>14</v>
      </c>
      <c r="K10" t="s">
        <v>14</v>
      </c>
      <c r="N10" t="s">
        <v>15</v>
      </c>
    </row>
    <row r="11" spans="1:14" x14ac:dyDescent="0.3">
      <c r="A11" s="1" t="s">
        <v>12</v>
      </c>
      <c r="C11" s="12" t="s">
        <v>22</v>
      </c>
    </row>
    <row r="12" spans="1:14" x14ac:dyDescent="0.3">
      <c r="A12" t="s">
        <v>98</v>
      </c>
      <c r="F12" s="45"/>
      <c r="G12" s="45"/>
      <c r="H12" s="45"/>
      <c r="I12" s="45"/>
      <c r="J12" s="45"/>
      <c r="K12" s="45"/>
      <c r="L12" s="13" t="s">
        <v>44</v>
      </c>
      <c r="M12" s="15"/>
    </row>
    <row r="13" spans="1:14" x14ac:dyDescent="0.3">
      <c r="A13" t="s">
        <v>23</v>
      </c>
      <c r="F13" s="45"/>
      <c r="G13" s="45"/>
      <c r="H13" s="45"/>
      <c r="I13" s="45"/>
      <c r="J13" s="45"/>
      <c r="K13" s="45"/>
      <c r="L13" s="13" t="s">
        <v>44</v>
      </c>
    </row>
    <row r="14" spans="1:14" x14ac:dyDescent="0.3">
      <c r="A14" t="s">
        <v>104</v>
      </c>
      <c r="F14" s="45"/>
      <c r="G14" s="45"/>
      <c r="H14" s="45"/>
      <c r="I14" s="45"/>
      <c r="J14" s="45"/>
      <c r="K14" s="45"/>
      <c r="L14" s="13" t="s">
        <v>44</v>
      </c>
      <c r="M14" t="s">
        <v>187</v>
      </c>
      <c r="N14" s="13"/>
    </row>
    <row r="15" spans="1:14" x14ac:dyDescent="0.3">
      <c r="A15" t="s">
        <v>105</v>
      </c>
      <c r="D15" s="51"/>
      <c r="E15" s="51"/>
      <c r="F15" s="51"/>
      <c r="G15" s="51"/>
      <c r="H15" s="51"/>
      <c r="I15" s="51"/>
      <c r="J15" s="51"/>
      <c r="K15" s="51"/>
      <c r="L15" s="13" t="s">
        <v>44</v>
      </c>
      <c r="M15" t="s">
        <v>188</v>
      </c>
      <c r="N15" s="13"/>
    </row>
    <row r="16" spans="1:14" x14ac:dyDescent="0.3">
      <c r="A16" t="s">
        <v>106</v>
      </c>
      <c r="D16" s="51"/>
      <c r="E16" s="51"/>
      <c r="F16" s="51"/>
      <c r="G16" s="51"/>
      <c r="H16" s="51"/>
      <c r="I16" s="51"/>
      <c r="J16" s="51"/>
      <c r="K16" s="51"/>
      <c r="L16" s="13" t="s">
        <v>44</v>
      </c>
      <c r="M16" t="s">
        <v>189</v>
      </c>
      <c r="N16" s="13"/>
    </row>
    <row r="17" spans="1:14" x14ac:dyDescent="0.3">
      <c r="A17" t="s">
        <v>107</v>
      </c>
      <c r="D17" s="15"/>
      <c r="E17" s="15"/>
      <c r="F17" s="15">
        <f>F13</f>
        <v>0</v>
      </c>
      <c r="G17" s="15">
        <v>1</v>
      </c>
      <c r="H17" s="15">
        <v>10</v>
      </c>
      <c r="I17" s="15">
        <v>100</v>
      </c>
      <c r="J17" s="15">
        <v>1000</v>
      </c>
      <c r="K17" s="13"/>
      <c r="L17" s="13" t="s">
        <v>97</v>
      </c>
    </row>
    <row r="18" spans="1:14" x14ac:dyDescent="0.3">
      <c r="A18" t="s">
        <v>108</v>
      </c>
      <c r="C18" s="31">
        <v>1</v>
      </c>
      <c r="D18" s="31" t="e">
        <f>D15/D16</f>
        <v>#DIV/0!</v>
      </c>
      <c r="E18" s="31">
        <v>1</v>
      </c>
      <c r="F18" s="31">
        <f>F17*F14/POWER(2,F12)</f>
        <v>0</v>
      </c>
      <c r="G18" s="31">
        <f>G17*F14/POWER(2,F12)</f>
        <v>0</v>
      </c>
      <c r="H18" s="31">
        <f>H17*F14/POWER(2,F12)</f>
        <v>0</v>
      </c>
      <c r="I18" s="31">
        <f>I17*F14/POWER(2,F12)</f>
        <v>0</v>
      </c>
      <c r="J18" s="31">
        <f>J17*F14/POWER(2,F12)</f>
        <v>0</v>
      </c>
      <c r="K18" s="31">
        <f>K17*F14/POWER(2,F12)</f>
        <v>0</v>
      </c>
      <c r="L18" s="14" t="s">
        <v>45</v>
      </c>
      <c r="M18" t="s">
        <v>108</v>
      </c>
      <c r="N18" s="14">
        <v>1</v>
      </c>
    </row>
    <row r="19" spans="1:14" x14ac:dyDescent="0.3">
      <c r="A19" t="s">
        <v>109</v>
      </c>
      <c r="B19" s="14">
        <v>100</v>
      </c>
      <c r="C19" s="14">
        <v>100</v>
      </c>
      <c r="D19" s="14">
        <v>100</v>
      </c>
      <c r="E19" s="28" t="e">
        <f>ROUND(D15/D16*100,0)</f>
        <v>#DIV/0!</v>
      </c>
      <c r="F19" s="28" t="e">
        <f>ROUND(((D15/D16)/F18)*100,0)</f>
        <v>#DIV/0!</v>
      </c>
      <c r="G19" s="28" t="e">
        <f>ROUND(((D15/D16)/G18)*100,0)</f>
        <v>#DIV/0!</v>
      </c>
      <c r="H19" s="28" t="e">
        <f>ROUND(((D15/D16)/H18)*100,0)</f>
        <v>#DIV/0!</v>
      </c>
      <c r="I19" s="28" t="e">
        <f>ROUND(((D15/D16)/I18)*100,0)</f>
        <v>#DIV/0!</v>
      </c>
      <c r="J19" s="28" t="e">
        <f>ROUND(((D15/D16)/J18)*100,0)</f>
        <v>#DIV/0!</v>
      </c>
      <c r="K19" s="28" t="e">
        <f>ROUND(((D15/D16)/K18)*100,0)</f>
        <v>#DIV/0!</v>
      </c>
      <c r="L19" s="14" t="s">
        <v>45</v>
      </c>
      <c r="M19" t="s">
        <v>109</v>
      </c>
      <c r="N19" s="14">
        <v>100</v>
      </c>
    </row>
    <row r="20" spans="1:14" s="15" customFormat="1" x14ac:dyDescent="0.3">
      <c r="A20" s="15" t="s">
        <v>62</v>
      </c>
      <c r="E20" s="22"/>
      <c r="F20" s="50" t="s">
        <v>63</v>
      </c>
      <c r="G20" s="50"/>
      <c r="H20" s="50"/>
      <c r="I20" s="50"/>
      <c r="J20" s="50"/>
      <c r="K20" s="24"/>
    </row>
    <row r="21" spans="1:14" x14ac:dyDescent="0.3">
      <c r="A21" t="s">
        <v>58</v>
      </c>
      <c r="C21" s="16"/>
      <c r="D21" s="16"/>
      <c r="E21" s="16"/>
      <c r="F21" s="49" t="s">
        <v>50</v>
      </c>
      <c r="G21" s="49"/>
      <c r="H21" s="49"/>
      <c r="I21" s="49"/>
      <c r="J21" s="49"/>
      <c r="K21" s="23"/>
      <c r="L21" s="15"/>
    </row>
    <row r="22" spans="1:14" x14ac:dyDescent="0.3">
      <c r="A22" t="s">
        <v>49</v>
      </c>
      <c r="F22" s="45"/>
      <c r="G22" s="45"/>
      <c r="H22" s="45"/>
      <c r="I22" s="45"/>
      <c r="J22" s="45"/>
      <c r="K22" s="45"/>
      <c r="L22" s="13" t="s">
        <v>44</v>
      </c>
      <c r="M22" t="s">
        <v>49</v>
      </c>
      <c r="N22" s="13"/>
    </row>
    <row r="23" spans="1:14" x14ac:dyDescent="0.3">
      <c r="A23" s="7" t="s">
        <v>61</v>
      </c>
      <c r="F23" s="29" t="e">
        <f>(F22*60*F18)*2147483647/(F14*7690000000)</f>
        <v>#DIV/0!</v>
      </c>
      <c r="G23" s="29" t="e">
        <f>(F22*60*G18)*2147483647/(F14*7690000000)</f>
        <v>#DIV/0!</v>
      </c>
      <c r="H23" s="29" t="e">
        <f>(F22*60*H18)*2147483647/(F14*7690000000)</f>
        <v>#DIV/0!</v>
      </c>
      <c r="I23" s="29" t="e">
        <f>(F22*60*I18)*2147483647/(F14*7690000000)</f>
        <v>#DIV/0!</v>
      </c>
      <c r="J23" s="29" t="e">
        <f>(F22*60*J18)*2147483647/(F14*7690000000)</f>
        <v>#DIV/0!</v>
      </c>
      <c r="K23" s="29" t="e">
        <f>(F22*60*K18)*2147483647/(F14*7690000000)</f>
        <v>#DIV/0!</v>
      </c>
      <c r="L23" s="14" t="s">
        <v>60</v>
      </c>
      <c r="M23" s="7" t="s">
        <v>193</v>
      </c>
      <c r="N23" s="14" t="e">
        <f>(N15/N16)*65536/N14</f>
        <v>#DIV/0!</v>
      </c>
    </row>
    <row r="24" spans="1:14" x14ac:dyDescent="0.3">
      <c r="A24" t="s">
        <v>110</v>
      </c>
      <c r="F24" s="45"/>
      <c r="G24" s="45"/>
      <c r="H24" s="45"/>
      <c r="I24" s="45"/>
      <c r="J24" s="45"/>
      <c r="K24" s="45"/>
      <c r="L24" s="13" t="s">
        <v>44</v>
      </c>
      <c r="M24" t="s">
        <v>110</v>
      </c>
      <c r="N24" s="13"/>
    </row>
    <row r="25" spans="1:14" x14ac:dyDescent="0.3">
      <c r="A25" t="s">
        <v>93</v>
      </c>
      <c r="F25" s="46" t="e">
        <f>F24*F14/((D15/D16)*60)</f>
        <v>#DIV/0!</v>
      </c>
      <c r="G25" s="46"/>
      <c r="H25" s="46"/>
      <c r="I25" s="46"/>
      <c r="J25" s="46"/>
      <c r="K25" s="46"/>
      <c r="L25" s="14" t="s">
        <v>59</v>
      </c>
      <c r="M25" t="s">
        <v>93</v>
      </c>
      <c r="N25" s="14" t="e">
        <f>ROUND(N24*N14/((N15/N16)*60),0)</f>
        <v>#DIV/0!</v>
      </c>
    </row>
    <row r="26" spans="1:14" x14ac:dyDescent="0.3">
      <c r="A26" t="s">
        <v>94</v>
      </c>
      <c r="F26" s="46" t="e">
        <f>F25/F22</f>
        <v>#DIV/0!</v>
      </c>
      <c r="G26" s="46"/>
      <c r="H26" s="46"/>
      <c r="I26" s="46"/>
      <c r="J26" s="46"/>
      <c r="K26" s="46"/>
      <c r="L26" s="14" t="s">
        <v>60</v>
      </c>
      <c r="M26" t="s">
        <v>94</v>
      </c>
      <c r="N26" s="14" t="e">
        <f>N25/N22</f>
        <v>#DIV/0!</v>
      </c>
    </row>
    <row r="27" spans="1:14" x14ac:dyDescent="0.3">
      <c r="A27" s="7" t="s">
        <v>126</v>
      </c>
      <c r="F27" s="46" t="e">
        <f>ROUND(F24/F26,0)</f>
        <v>#DIV/0!</v>
      </c>
      <c r="G27" s="46"/>
      <c r="H27" s="46"/>
      <c r="I27" s="46"/>
      <c r="J27" s="46"/>
      <c r="K27" s="46"/>
      <c r="L27" s="14" t="s">
        <v>45</v>
      </c>
      <c r="M27" s="7" t="s">
        <v>126</v>
      </c>
      <c r="N27" s="14" t="e">
        <f>ROUND(N24/N26,0)</f>
        <v>#DIV/0!</v>
      </c>
    </row>
    <row r="28" spans="1:14" x14ac:dyDescent="0.3">
      <c r="A28" t="s">
        <v>175</v>
      </c>
      <c r="F28" s="45"/>
      <c r="G28" s="45"/>
      <c r="H28" s="45"/>
      <c r="I28" s="45"/>
      <c r="J28" s="45"/>
      <c r="K28" s="45"/>
      <c r="L28" s="13" t="s">
        <v>44</v>
      </c>
      <c r="M28" t="s">
        <v>175</v>
      </c>
      <c r="N28" s="13"/>
    </row>
    <row r="29" spans="1:14" x14ac:dyDescent="0.3">
      <c r="A29" t="s">
        <v>176</v>
      </c>
      <c r="F29" s="45"/>
      <c r="G29" s="45"/>
      <c r="H29" s="45"/>
      <c r="I29" s="45"/>
      <c r="J29" s="45"/>
      <c r="K29" s="45"/>
      <c r="L29" s="13" t="s">
        <v>44</v>
      </c>
      <c r="M29" t="s">
        <v>176</v>
      </c>
      <c r="N29" s="13"/>
    </row>
    <row r="30" spans="1:14" x14ac:dyDescent="0.3">
      <c r="A30" s="7" t="s">
        <v>177</v>
      </c>
      <c r="F30" s="35"/>
      <c r="G30" s="34">
        <f>(F28+F29)*G17</f>
        <v>0</v>
      </c>
      <c r="H30" s="34">
        <f>(F28+F29)*H17</f>
        <v>0</v>
      </c>
      <c r="I30" s="34">
        <f>(F28+F29)*I17</f>
        <v>0</v>
      </c>
      <c r="J30" s="34">
        <f>(F28+F29)*J17</f>
        <v>0</v>
      </c>
      <c r="K30" s="34">
        <f>(F28+F29)*K17</f>
        <v>0</v>
      </c>
      <c r="L30" s="14" t="s">
        <v>45</v>
      </c>
      <c r="M30" s="7" t="s">
        <v>177</v>
      </c>
      <c r="N30" s="14" t="e">
        <f>ROUND((N28+N29)/N14*N15/N16*65536,0)</f>
        <v>#DIV/0!</v>
      </c>
    </row>
    <row r="31" spans="1:14" x14ac:dyDescent="0.3">
      <c r="A31" t="s">
        <v>170</v>
      </c>
      <c r="F31" s="49" t="s">
        <v>172</v>
      </c>
      <c r="G31" s="49"/>
      <c r="H31" s="49"/>
      <c r="I31" s="49"/>
      <c r="J31" s="49"/>
      <c r="K31" s="49"/>
    </row>
    <row r="32" spans="1:14" x14ac:dyDescent="0.3">
      <c r="A32" t="s">
        <v>127</v>
      </c>
      <c r="F32" s="45"/>
      <c r="G32" s="45"/>
      <c r="H32" s="45"/>
      <c r="I32" s="45"/>
      <c r="J32" s="45"/>
      <c r="K32" s="45"/>
      <c r="L32" s="13" t="s">
        <v>44</v>
      </c>
      <c r="M32" t="s">
        <v>190</v>
      </c>
      <c r="N32" s="13"/>
    </row>
    <row r="33" spans="1:14" x14ac:dyDescent="0.3">
      <c r="A33" t="s">
        <v>128</v>
      </c>
      <c r="D33" s="30"/>
      <c r="F33" s="45"/>
      <c r="G33" s="45"/>
      <c r="H33" s="45"/>
      <c r="I33" s="45"/>
      <c r="J33" s="45"/>
      <c r="K33" s="45"/>
      <c r="L33" s="13" t="s">
        <v>44</v>
      </c>
      <c r="M33" t="s">
        <v>191</v>
      </c>
      <c r="N33" s="13"/>
    </row>
    <row r="34" spans="1:14" x14ac:dyDescent="0.3">
      <c r="A34" t="s">
        <v>125</v>
      </c>
      <c r="D34" s="30"/>
      <c r="F34" s="46">
        <f>IF(F32&gt;F33,(F32-F33),(F33-F32))</f>
        <v>0</v>
      </c>
      <c r="G34" s="46"/>
      <c r="H34" s="46"/>
      <c r="I34" s="46"/>
      <c r="J34" s="46"/>
      <c r="K34" s="46"/>
      <c r="L34" s="14" t="s">
        <v>59</v>
      </c>
      <c r="M34" t="s">
        <v>192</v>
      </c>
      <c r="N34" s="14">
        <f>IF(N32&gt;N33,(N32-N33),(N33-N32))</f>
        <v>0</v>
      </c>
    </row>
    <row r="35" spans="1:14" x14ac:dyDescent="0.3">
      <c r="A35" t="s">
        <v>129</v>
      </c>
      <c r="F35" s="46" t="e">
        <f>ROUND(IF((SQRT(2*F22*F34)*60*(D15/D16)/F14)&lt;F24,SQRT(2*F22*F34)*60*(D15/D16)/F14,F24),0)</f>
        <v>#DIV/0!</v>
      </c>
      <c r="G35" s="46"/>
      <c r="H35" s="46"/>
      <c r="I35" s="46"/>
      <c r="J35" s="46"/>
      <c r="K35" s="46"/>
      <c r="L35" s="14" t="s">
        <v>45</v>
      </c>
      <c r="M35" t="s">
        <v>129</v>
      </c>
      <c r="N35" s="14" t="e">
        <f>ROUND(IF((SQRT(2*N22*N34/N23)*60*(N15/N16)/N14)&lt;N24,SQRT(2*N22*N34/N23)*60*(N15/N16)/N14,N24),0)</f>
        <v>#DIV/0!</v>
      </c>
    </row>
    <row r="36" spans="1:14" x14ac:dyDescent="0.3">
      <c r="A36" t="s">
        <v>183</v>
      </c>
      <c r="F36" s="45"/>
      <c r="G36" s="45"/>
      <c r="H36" s="45"/>
      <c r="I36" s="45"/>
      <c r="J36" s="45"/>
      <c r="K36" s="45"/>
      <c r="L36" s="13" t="s">
        <v>44</v>
      </c>
    </row>
    <row r="37" spans="1:14" x14ac:dyDescent="0.3">
      <c r="A37" s="7" t="s">
        <v>184</v>
      </c>
      <c r="F37" s="46" t="e">
        <f>F36-(F36^2/(2*F27))</f>
        <v>#DIV/0!</v>
      </c>
      <c r="G37" s="46"/>
      <c r="H37" s="46"/>
      <c r="I37" s="46"/>
      <c r="J37" s="46"/>
      <c r="K37" s="46"/>
      <c r="L37" s="14" t="s">
        <v>45</v>
      </c>
      <c r="M37" s="7"/>
    </row>
    <row r="38" spans="1:14" x14ac:dyDescent="0.3">
      <c r="A38" t="s">
        <v>161</v>
      </c>
      <c r="F38" s="45"/>
      <c r="G38" s="45"/>
      <c r="H38" s="45"/>
      <c r="I38" s="45"/>
      <c r="J38" s="45"/>
      <c r="K38" s="45"/>
      <c r="L38" s="13" t="s">
        <v>44</v>
      </c>
      <c r="M38" t="s">
        <v>161</v>
      </c>
      <c r="N38" s="13"/>
    </row>
    <row r="39" spans="1:14" x14ac:dyDescent="0.3">
      <c r="A39" s="7" t="s">
        <v>162</v>
      </c>
      <c r="F39" s="46" t="e">
        <f>ROUND(F38/F14*(D15/D16)*60,0)</f>
        <v>#DIV/0!</v>
      </c>
      <c r="G39" s="46"/>
      <c r="H39" s="46"/>
      <c r="I39" s="46"/>
      <c r="J39" s="46"/>
      <c r="K39" s="46"/>
      <c r="L39" s="14" t="s">
        <v>45</v>
      </c>
      <c r="M39" s="7" t="s">
        <v>162</v>
      </c>
      <c r="N39" s="14" t="e">
        <f>ROUND(N38/N14*(N15/N16)*60,0)</f>
        <v>#DIV/0!</v>
      </c>
    </row>
    <row r="40" spans="1:14" x14ac:dyDescent="0.3">
      <c r="A40" t="s">
        <v>178</v>
      </c>
      <c r="F40" s="45"/>
      <c r="G40" s="45"/>
      <c r="H40" s="45"/>
      <c r="I40" s="45"/>
      <c r="J40" s="45"/>
      <c r="K40" s="45"/>
      <c r="L40" s="13" t="s">
        <v>44</v>
      </c>
      <c r="M40" t="s">
        <v>178</v>
      </c>
      <c r="N40" s="13"/>
    </row>
    <row r="41" spans="1:14" x14ac:dyDescent="0.3">
      <c r="A41" t="s">
        <v>179</v>
      </c>
      <c r="F41" s="46" t="e">
        <f>ROUND(F40*(D15/D16)*65536/F14,0)</f>
        <v>#DIV/0!</v>
      </c>
      <c r="G41" s="46"/>
      <c r="H41" s="46"/>
      <c r="I41" s="46"/>
      <c r="J41" s="46"/>
      <c r="K41" s="46"/>
      <c r="L41" s="14" t="s">
        <v>45</v>
      </c>
      <c r="M41" t="s">
        <v>179</v>
      </c>
      <c r="N41" s="14" t="e">
        <f>ROUND(N40*N23,0)</f>
        <v>#DIV/0!</v>
      </c>
    </row>
  </sheetData>
  <mergeCells count="27">
    <mergeCell ref="F40:K40"/>
    <mergeCell ref="F41:K41"/>
    <mergeCell ref="F39:K39"/>
    <mergeCell ref="F31:K31"/>
    <mergeCell ref="F22:K22"/>
    <mergeCell ref="F24:K24"/>
    <mergeCell ref="F25:K25"/>
    <mergeCell ref="F26:K26"/>
    <mergeCell ref="F27:K27"/>
    <mergeCell ref="F28:K28"/>
    <mergeCell ref="F29:K29"/>
    <mergeCell ref="F38:K38"/>
    <mergeCell ref="F32:K32"/>
    <mergeCell ref="F33:K33"/>
    <mergeCell ref="F35:K35"/>
    <mergeCell ref="F34:K34"/>
    <mergeCell ref="F36:K36"/>
    <mergeCell ref="F37:K37"/>
    <mergeCell ref="B1:B2"/>
    <mergeCell ref="F21:J21"/>
    <mergeCell ref="F20:J20"/>
    <mergeCell ref="F12:K12"/>
    <mergeCell ref="F13:K13"/>
    <mergeCell ref="F14:K14"/>
    <mergeCell ref="D15:K15"/>
    <mergeCell ref="D16:K16"/>
    <mergeCell ref="C1:N1"/>
  </mergeCells>
  <conditionalFormatting sqref="F23">
    <cfRule type="cellIs" dxfId="15" priority="13" operator="lessThan">
      <formula>1</formula>
    </cfRule>
  </conditionalFormatting>
  <conditionalFormatting sqref="G23">
    <cfRule type="cellIs" dxfId="14" priority="12" operator="lessThan">
      <formula>1</formula>
    </cfRule>
  </conditionalFormatting>
  <conditionalFormatting sqref="H23">
    <cfRule type="cellIs" dxfId="13" priority="11" operator="lessThan">
      <formula>1</formula>
    </cfRule>
  </conditionalFormatting>
  <conditionalFormatting sqref="I23">
    <cfRule type="cellIs" dxfId="12" priority="10" operator="lessThan">
      <formula>1</formula>
    </cfRule>
  </conditionalFormatting>
  <conditionalFormatting sqref="J23:K23">
    <cfRule type="cellIs" dxfId="11" priority="9" operator="lessThan">
      <formula>1</formula>
    </cfRule>
  </conditionalFormatting>
  <conditionalFormatting sqref="E19:K19">
    <cfRule type="cellIs" dxfId="10" priority="3" operator="between">
      <formula>20</formula>
      <formula>70000</formula>
    </cfRule>
  </conditionalFormatting>
  <conditionalFormatting sqref="F23:H23">
    <cfRule type="cellIs" dxfId="9" priority="2" operator="greaterThan">
      <formula>1</formula>
    </cfRule>
  </conditionalFormatting>
  <conditionalFormatting sqref="F23:K23">
    <cfRule type="cellIs" dxfId="8" priority="1" operator="greaterThan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85" zoomScaleNormal="85" workbookViewId="0"/>
  </sheetViews>
  <sheetFormatPr baseColWidth="10" defaultRowHeight="14.4" x14ac:dyDescent="0.3"/>
  <cols>
    <col min="1" max="1" width="32.44140625" customWidth="1"/>
    <col min="2" max="2" width="6.44140625" bestFit="1" customWidth="1"/>
    <col min="3" max="3" width="175.109375" customWidth="1"/>
  </cols>
  <sheetData>
    <row r="1" spans="1:3" x14ac:dyDescent="0.3">
      <c r="A1" s="18" t="s">
        <v>146</v>
      </c>
      <c r="B1" s="18" t="s">
        <v>136</v>
      </c>
      <c r="C1" s="18" t="s">
        <v>137</v>
      </c>
    </row>
    <row r="2" spans="1:3" ht="14.4" customHeight="1" x14ac:dyDescent="0.3">
      <c r="A2" s="55" t="s">
        <v>140</v>
      </c>
      <c r="B2" s="32">
        <v>1</v>
      </c>
      <c r="C2" s="32" t="s">
        <v>138</v>
      </c>
    </row>
    <row r="3" spans="1:3" x14ac:dyDescent="0.3">
      <c r="A3" s="57"/>
      <c r="B3" s="33">
        <v>2</v>
      </c>
      <c r="C3" s="5" t="s">
        <v>141</v>
      </c>
    </row>
    <row r="4" spans="1:3" x14ac:dyDescent="0.3">
      <c r="A4" s="57"/>
      <c r="B4" s="58">
        <v>3</v>
      </c>
      <c r="C4" s="5" t="s">
        <v>154</v>
      </c>
    </row>
    <row r="5" spans="1:3" x14ac:dyDescent="0.3">
      <c r="A5" s="57"/>
      <c r="B5" s="58"/>
      <c r="C5" s="5" t="s">
        <v>157</v>
      </c>
    </row>
    <row r="6" spans="1:3" x14ac:dyDescent="0.3">
      <c r="A6" s="56"/>
      <c r="B6" s="7">
        <v>4</v>
      </c>
      <c r="C6" s="7" t="s">
        <v>139</v>
      </c>
    </row>
    <row r="7" spans="1:3" x14ac:dyDescent="0.3">
      <c r="A7" s="55" t="s">
        <v>142</v>
      </c>
      <c r="B7" s="32">
        <v>5</v>
      </c>
      <c r="C7" s="32" t="s">
        <v>168</v>
      </c>
    </row>
    <row r="8" spans="1:3" x14ac:dyDescent="0.3">
      <c r="A8" s="56"/>
      <c r="B8" s="7">
        <v>6</v>
      </c>
      <c r="C8" s="7" t="s">
        <v>143</v>
      </c>
    </row>
    <row r="9" spans="1:3" x14ac:dyDescent="0.3">
      <c r="A9" s="55" t="s">
        <v>212</v>
      </c>
      <c r="B9" s="42">
        <v>7</v>
      </c>
      <c r="C9" s="42" t="s">
        <v>213</v>
      </c>
    </row>
    <row r="10" spans="1:3" x14ac:dyDescent="0.3">
      <c r="A10" s="56"/>
      <c r="B10" s="42">
        <v>8</v>
      </c>
      <c r="C10" s="42" t="s">
        <v>220</v>
      </c>
    </row>
    <row r="11" spans="1:3" x14ac:dyDescent="0.3">
      <c r="A11" s="55" t="s">
        <v>144</v>
      </c>
      <c r="B11" s="32">
        <v>9</v>
      </c>
      <c r="C11" s="32" t="s">
        <v>205</v>
      </c>
    </row>
    <row r="12" spans="1:3" x14ac:dyDescent="0.3">
      <c r="A12" s="56"/>
      <c r="B12" s="7">
        <v>10</v>
      </c>
      <c r="C12" s="7" t="s">
        <v>206</v>
      </c>
    </row>
    <row r="13" spans="1:3" x14ac:dyDescent="0.3">
      <c r="A13" s="55" t="s">
        <v>214</v>
      </c>
      <c r="B13" s="42">
        <v>11</v>
      </c>
      <c r="C13" s="42" t="s">
        <v>215</v>
      </c>
    </row>
    <row r="14" spans="1:3" x14ac:dyDescent="0.3">
      <c r="A14" s="56"/>
      <c r="B14" s="42">
        <v>12</v>
      </c>
      <c r="C14" s="42" t="s">
        <v>216</v>
      </c>
    </row>
    <row r="15" spans="1:3" x14ac:dyDescent="0.3">
      <c r="A15" s="54" t="s">
        <v>166</v>
      </c>
      <c r="B15" s="32">
        <v>13</v>
      </c>
      <c r="C15" s="32" t="s">
        <v>207</v>
      </c>
    </row>
    <row r="16" spans="1:3" x14ac:dyDescent="0.3">
      <c r="A16" s="53"/>
      <c r="B16" s="7">
        <v>14</v>
      </c>
      <c r="C16" s="7" t="s">
        <v>208</v>
      </c>
    </row>
    <row r="17" spans="1:3" x14ac:dyDescent="0.3">
      <c r="A17" s="54" t="s">
        <v>209</v>
      </c>
      <c r="B17" s="43">
        <v>15</v>
      </c>
      <c r="C17" s="43" t="s">
        <v>210</v>
      </c>
    </row>
    <row r="18" spans="1:3" x14ac:dyDescent="0.3">
      <c r="A18" s="53"/>
      <c r="B18" s="44">
        <v>16</v>
      </c>
      <c r="C18" s="44" t="s">
        <v>211</v>
      </c>
    </row>
  </sheetData>
  <mergeCells count="8">
    <mergeCell ref="A17:A18"/>
    <mergeCell ref="A9:A10"/>
    <mergeCell ref="A13:A14"/>
    <mergeCell ref="A2:A6"/>
    <mergeCell ref="B4:B5"/>
    <mergeCell ref="A7:A8"/>
    <mergeCell ref="A11:A12"/>
    <mergeCell ref="A15:A16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70" zoomScaleNormal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2" sqref="F12:K12"/>
    </sheetView>
  </sheetViews>
  <sheetFormatPr baseColWidth="10" defaultColWidth="8.88671875" defaultRowHeight="14.4" x14ac:dyDescent="0.3"/>
  <cols>
    <col min="1" max="1" width="39.5546875" bestFit="1" customWidth="1"/>
    <col min="2" max="2" width="13.21875" customWidth="1"/>
    <col min="3" max="3" width="15.6640625" bestFit="1" customWidth="1"/>
    <col min="4" max="5" width="17.109375" bestFit="1" customWidth="1"/>
    <col min="6" max="7" width="25.21875" customWidth="1"/>
    <col min="8" max="8" width="26" customWidth="1"/>
    <col min="9" max="11" width="25.77734375" customWidth="1"/>
    <col min="12" max="12" width="17.21875" bestFit="1" customWidth="1"/>
    <col min="13" max="13" width="44" customWidth="1"/>
    <col min="14" max="14" width="11.6640625" customWidth="1"/>
  </cols>
  <sheetData>
    <row r="1" spans="1:14" x14ac:dyDescent="0.3">
      <c r="A1" s="1" t="s">
        <v>24</v>
      </c>
      <c r="B1" s="47" t="s">
        <v>25</v>
      </c>
      <c r="C1" s="60" t="s">
        <v>26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x14ac:dyDescent="0.3">
      <c r="A2" s="2"/>
      <c r="B2" s="48"/>
      <c r="C2" s="9" t="s">
        <v>27</v>
      </c>
      <c r="D2" s="10" t="s">
        <v>28</v>
      </c>
      <c r="E2" s="9" t="s">
        <v>29</v>
      </c>
      <c r="F2" s="11" t="s">
        <v>64</v>
      </c>
      <c r="G2" s="11" t="s">
        <v>65</v>
      </c>
      <c r="H2" s="11" t="s">
        <v>66</v>
      </c>
      <c r="I2" s="11" t="s">
        <v>67</v>
      </c>
      <c r="J2" s="11" t="s">
        <v>68</v>
      </c>
      <c r="K2" s="11" t="s">
        <v>113</v>
      </c>
      <c r="L2" s="38"/>
      <c r="M2" s="11"/>
      <c r="N2" s="11" t="s">
        <v>30</v>
      </c>
    </row>
    <row r="3" spans="1:14" x14ac:dyDescent="0.3">
      <c r="A3" s="1" t="s">
        <v>31</v>
      </c>
      <c r="B3" s="3" t="s">
        <v>39</v>
      </c>
      <c r="C3" s="3" t="s">
        <v>40</v>
      </c>
      <c r="D3" s="3" t="s">
        <v>40</v>
      </c>
      <c r="E3" s="3" t="s">
        <v>40</v>
      </c>
      <c r="F3" s="3" t="s">
        <v>40</v>
      </c>
      <c r="G3" s="3" t="s">
        <v>40</v>
      </c>
      <c r="H3" s="3" t="s">
        <v>40</v>
      </c>
      <c r="I3" s="3" t="s">
        <v>40</v>
      </c>
      <c r="J3" s="3" t="s">
        <v>40</v>
      </c>
      <c r="K3" s="3" t="s">
        <v>40</v>
      </c>
      <c r="M3" s="6"/>
      <c r="N3" s="6">
        <v>1</v>
      </c>
    </row>
    <row r="4" spans="1:14" ht="43.8" customHeight="1" x14ac:dyDescent="0.3">
      <c r="A4" s="1" t="s">
        <v>32</v>
      </c>
      <c r="B4" s="3" t="s">
        <v>39</v>
      </c>
      <c r="C4" s="3">
        <v>1</v>
      </c>
      <c r="D4" s="3" t="s">
        <v>40</v>
      </c>
      <c r="E4" s="3">
        <v>1</v>
      </c>
      <c r="F4" s="17" t="s">
        <v>122</v>
      </c>
      <c r="G4" s="17" t="s">
        <v>122</v>
      </c>
      <c r="H4" s="17" t="s">
        <v>122</v>
      </c>
      <c r="I4" s="17" t="s">
        <v>122</v>
      </c>
      <c r="J4" s="17" t="s">
        <v>122</v>
      </c>
      <c r="K4" s="17" t="s">
        <v>122</v>
      </c>
      <c r="M4" s="6"/>
      <c r="N4" s="6">
        <v>1</v>
      </c>
    </row>
    <row r="5" spans="1:14" ht="28.8" x14ac:dyDescent="0.3">
      <c r="A5" s="18" t="s">
        <v>33</v>
      </c>
      <c r="B5" s="19">
        <v>1</v>
      </c>
      <c r="C5" s="19">
        <v>1</v>
      </c>
      <c r="D5" s="19">
        <v>1</v>
      </c>
      <c r="E5" s="4" t="s">
        <v>40</v>
      </c>
      <c r="F5" s="20" t="s">
        <v>123</v>
      </c>
      <c r="G5" s="20" t="s">
        <v>123</v>
      </c>
      <c r="H5" s="20" t="s">
        <v>123</v>
      </c>
      <c r="I5" s="20" t="s">
        <v>123</v>
      </c>
      <c r="J5" s="20" t="s">
        <v>123</v>
      </c>
      <c r="K5" s="20" t="s">
        <v>123</v>
      </c>
      <c r="L5" s="39"/>
      <c r="M5" s="21"/>
      <c r="N5" s="41">
        <v>1</v>
      </c>
    </row>
    <row r="6" spans="1:14" x14ac:dyDescent="0.3">
      <c r="A6" s="1" t="s">
        <v>34</v>
      </c>
      <c r="B6" s="3"/>
      <c r="C6" s="3"/>
      <c r="D6" s="5"/>
      <c r="E6" s="3"/>
      <c r="F6" s="6"/>
      <c r="G6" s="6"/>
      <c r="H6" s="6"/>
      <c r="I6" s="6"/>
      <c r="J6" s="6"/>
      <c r="K6" s="6"/>
      <c r="M6" s="6"/>
      <c r="N6" s="6"/>
    </row>
    <row r="7" spans="1:14" x14ac:dyDescent="0.3">
      <c r="A7" t="s">
        <v>35</v>
      </c>
      <c r="B7" s="3" t="s">
        <v>10</v>
      </c>
      <c r="C7" s="3" t="s">
        <v>10</v>
      </c>
      <c r="D7" s="8" t="s">
        <v>10</v>
      </c>
      <c r="E7" s="3" t="s">
        <v>10</v>
      </c>
      <c r="F7" s="3" t="s">
        <v>10</v>
      </c>
      <c r="G7" s="3" t="s">
        <v>10</v>
      </c>
      <c r="H7" s="3" t="s">
        <v>10</v>
      </c>
      <c r="I7" s="3" t="s">
        <v>10</v>
      </c>
      <c r="J7" s="3" t="s">
        <v>10</v>
      </c>
      <c r="K7" s="3" t="s">
        <v>10</v>
      </c>
      <c r="M7" s="6"/>
      <c r="N7" s="6" t="s">
        <v>10</v>
      </c>
    </row>
    <row r="8" spans="1:14" x14ac:dyDescent="0.3">
      <c r="A8" t="s">
        <v>36</v>
      </c>
      <c r="B8" s="3" t="s">
        <v>10</v>
      </c>
      <c r="C8" s="3" t="s">
        <v>10</v>
      </c>
      <c r="D8" s="8" t="s">
        <v>10</v>
      </c>
      <c r="E8" s="3" t="s">
        <v>10</v>
      </c>
      <c r="F8" s="3" t="s">
        <v>10</v>
      </c>
      <c r="G8" s="3" t="s">
        <v>10</v>
      </c>
      <c r="H8" s="3" t="s">
        <v>10</v>
      </c>
      <c r="I8" s="3" t="s">
        <v>10</v>
      </c>
      <c r="J8" s="3" t="s">
        <v>10</v>
      </c>
      <c r="K8" s="3" t="s">
        <v>10</v>
      </c>
      <c r="M8" s="6"/>
      <c r="N8" s="6" t="s">
        <v>10</v>
      </c>
    </row>
    <row r="9" spans="1:14" x14ac:dyDescent="0.3">
      <c r="A9" s="21" t="s">
        <v>37</v>
      </c>
      <c r="B9" s="4" t="s">
        <v>10</v>
      </c>
      <c r="C9" s="4" t="s">
        <v>10</v>
      </c>
      <c r="D9" s="7" t="s">
        <v>10</v>
      </c>
      <c r="E9" s="4" t="s">
        <v>41</v>
      </c>
      <c r="F9" s="4" t="s">
        <v>75</v>
      </c>
      <c r="G9" s="4" t="s">
        <v>77</v>
      </c>
      <c r="H9" s="4" t="s">
        <v>76</v>
      </c>
      <c r="I9" s="4" t="s">
        <v>78</v>
      </c>
      <c r="J9" s="4" t="s">
        <v>79</v>
      </c>
      <c r="K9" s="4" t="s">
        <v>124</v>
      </c>
      <c r="L9" s="39"/>
      <c r="M9" s="21"/>
      <c r="N9" s="21" t="s">
        <v>10</v>
      </c>
    </row>
    <row r="10" spans="1:14" x14ac:dyDescent="0.3">
      <c r="A10" s="1" t="s">
        <v>114</v>
      </c>
      <c r="C10" t="s">
        <v>73</v>
      </c>
      <c r="D10" t="s">
        <v>74</v>
      </c>
      <c r="E10" t="s">
        <v>74</v>
      </c>
      <c r="F10" t="s">
        <v>74</v>
      </c>
      <c r="G10" t="s">
        <v>74</v>
      </c>
      <c r="H10" t="s">
        <v>74</v>
      </c>
      <c r="I10" t="s">
        <v>74</v>
      </c>
      <c r="J10" t="s">
        <v>74</v>
      </c>
      <c r="K10" t="s">
        <v>74</v>
      </c>
      <c r="N10" t="s">
        <v>15</v>
      </c>
    </row>
    <row r="11" spans="1:14" x14ac:dyDescent="0.3">
      <c r="A11" s="1" t="s">
        <v>38</v>
      </c>
      <c r="C11" s="12" t="s">
        <v>42</v>
      </c>
    </row>
    <row r="12" spans="1:14" x14ac:dyDescent="0.3">
      <c r="A12" t="s">
        <v>43</v>
      </c>
      <c r="F12" s="45"/>
      <c r="G12" s="45"/>
      <c r="H12" s="45"/>
      <c r="I12" s="45"/>
      <c r="J12" s="45"/>
      <c r="K12" s="45"/>
      <c r="L12" s="13" t="s">
        <v>80</v>
      </c>
    </row>
    <row r="13" spans="1:14" x14ac:dyDescent="0.3">
      <c r="A13" t="s">
        <v>198</v>
      </c>
      <c r="F13" s="45"/>
      <c r="G13" s="45"/>
      <c r="H13" s="45"/>
      <c r="I13" s="45"/>
      <c r="J13" s="45"/>
      <c r="K13" s="45"/>
      <c r="L13" s="13" t="s">
        <v>80</v>
      </c>
    </row>
    <row r="14" spans="1:14" x14ac:dyDescent="0.3">
      <c r="A14" t="s">
        <v>116</v>
      </c>
      <c r="F14" s="45"/>
      <c r="G14" s="45"/>
      <c r="H14" s="45"/>
      <c r="I14" s="45"/>
      <c r="J14" s="45"/>
      <c r="K14" s="45"/>
      <c r="L14" s="13" t="s">
        <v>80</v>
      </c>
      <c r="M14" t="s">
        <v>194</v>
      </c>
      <c r="N14" s="13"/>
    </row>
    <row r="15" spans="1:14" x14ac:dyDescent="0.3">
      <c r="A15" t="s">
        <v>117</v>
      </c>
      <c r="D15" s="51"/>
      <c r="E15" s="51"/>
      <c r="F15" s="51"/>
      <c r="G15" s="51"/>
      <c r="H15" s="51"/>
      <c r="I15" s="51"/>
      <c r="J15" s="51"/>
      <c r="K15" s="51"/>
      <c r="L15" s="13" t="s">
        <v>80</v>
      </c>
      <c r="M15" t="s">
        <v>195</v>
      </c>
      <c r="N15" s="13"/>
    </row>
    <row r="16" spans="1:14" x14ac:dyDescent="0.3">
      <c r="A16" t="s">
        <v>118</v>
      </c>
      <c r="D16" s="51"/>
      <c r="E16" s="51"/>
      <c r="F16" s="51"/>
      <c r="G16" s="51"/>
      <c r="H16" s="51"/>
      <c r="I16" s="51"/>
      <c r="J16" s="51"/>
      <c r="K16" s="51"/>
      <c r="L16" s="13" t="s">
        <v>80</v>
      </c>
      <c r="M16" t="s">
        <v>196</v>
      </c>
      <c r="N16" s="13"/>
    </row>
    <row r="17" spans="1:14" x14ac:dyDescent="0.3">
      <c r="A17" t="s">
        <v>199</v>
      </c>
      <c r="D17" s="15"/>
      <c r="E17" s="15"/>
      <c r="F17" s="15">
        <f>F13</f>
        <v>0</v>
      </c>
      <c r="G17" s="15">
        <v>1</v>
      </c>
      <c r="H17" s="15">
        <v>10</v>
      </c>
      <c r="I17" s="15">
        <v>100</v>
      </c>
      <c r="J17" s="15">
        <v>1000</v>
      </c>
      <c r="K17" s="13"/>
      <c r="L17" s="13" t="s">
        <v>115</v>
      </c>
    </row>
    <row r="18" spans="1:14" x14ac:dyDescent="0.3">
      <c r="A18" t="s">
        <v>119</v>
      </c>
      <c r="C18" s="31">
        <v>1</v>
      </c>
      <c r="D18" s="31" t="e">
        <f>D15/D16</f>
        <v>#DIV/0!</v>
      </c>
      <c r="E18" s="31">
        <v>1</v>
      </c>
      <c r="F18" s="31">
        <f>F17*F14/POWER(2,F12)</f>
        <v>0</v>
      </c>
      <c r="G18" s="31">
        <f>G17*F14/POWER(2,F12)</f>
        <v>0</v>
      </c>
      <c r="H18" s="31">
        <f>H17*F14/POWER(2,F12)</f>
        <v>0</v>
      </c>
      <c r="I18" s="31">
        <f>I17*F14/POWER(2,F12)</f>
        <v>0</v>
      </c>
      <c r="J18" s="31">
        <f>J17*F14/POWER(2,F12)</f>
        <v>0</v>
      </c>
      <c r="K18" s="31">
        <f>K17*F14/POWER(2,F12)</f>
        <v>0</v>
      </c>
      <c r="L18" s="14" t="s">
        <v>81</v>
      </c>
      <c r="M18" t="s">
        <v>119</v>
      </c>
      <c r="N18" s="14">
        <v>1</v>
      </c>
    </row>
    <row r="19" spans="1:14" x14ac:dyDescent="0.3">
      <c r="A19" t="s">
        <v>120</v>
      </c>
      <c r="B19" s="14">
        <v>100</v>
      </c>
      <c r="C19" s="14">
        <v>100</v>
      </c>
      <c r="D19" s="14">
        <v>100</v>
      </c>
      <c r="E19" s="28" t="e">
        <f>ROUND(D15/D16*100,0)</f>
        <v>#DIV/0!</v>
      </c>
      <c r="F19" s="28" t="e">
        <f>ROUND(((D15/D16)/F18)*100,0)</f>
        <v>#DIV/0!</v>
      </c>
      <c r="G19" s="28" t="e">
        <f>ROUND(((D15/D16)/G18)*100,0)</f>
        <v>#DIV/0!</v>
      </c>
      <c r="H19" s="28" t="e">
        <f>ROUND(((D15/D16)/H18)*100,0)</f>
        <v>#DIV/0!</v>
      </c>
      <c r="I19" s="28" t="e">
        <f>ROUND(((D15/D16)/I18)*100,0)</f>
        <v>#DIV/0!</v>
      </c>
      <c r="J19" s="28" t="e">
        <f>ROUND(((D15/D16)/J18)*100,0)</f>
        <v>#DIV/0!</v>
      </c>
      <c r="K19" s="28" t="e">
        <f>ROUND(((D15/D16)/K18)*100,0)</f>
        <v>#DIV/0!</v>
      </c>
      <c r="L19" s="14" t="s">
        <v>81</v>
      </c>
      <c r="M19" t="s">
        <v>120</v>
      </c>
      <c r="N19" s="14">
        <v>100</v>
      </c>
    </row>
    <row r="20" spans="1:14" x14ac:dyDescent="0.3">
      <c r="A20" s="15" t="s">
        <v>69</v>
      </c>
      <c r="B20" s="15"/>
      <c r="C20" s="15"/>
      <c r="D20" s="15"/>
      <c r="E20" s="22"/>
      <c r="F20" s="50" t="s">
        <v>63</v>
      </c>
      <c r="G20" s="50"/>
      <c r="H20" s="50"/>
      <c r="I20" s="50"/>
      <c r="J20" s="50"/>
      <c r="K20" s="27"/>
      <c r="L20" s="15"/>
      <c r="M20" s="15"/>
    </row>
    <row r="21" spans="1:14" s="15" customFormat="1" x14ac:dyDescent="0.3">
      <c r="A21" t="s">
        <v>70</v>
      </c>
      <c r="B21"/>
      <c r="C21" s="16"/>
      <c r="D21" s="16"/>
      <c r="E21" s="16"/>
      <c r="F21" s="49" t="s">
        <v>165</v>
      </c>
      <c r="G21" s="49"/>
      <c r="H21" s="49"/>
      <c r="I21" s="49"/>
      <c r="J21" s="49"/>
      <c r="K21" s="26"/>
      <c r="M21"/>
    </row>
    <row r="22" spans="1:14" x14ac:dyDescent="0.3">
      <c r="A22" t="s">
        <v>71</v>
      </c>
      <c r="F22" s="45"/>
      <c r="G22" s="45"/>
      <c r="H22" s="45"/>
      <c r="I22" s="45"/>
      <c r="J22" s="45"/>
      <c r="K22" s="45"/>
      <c r="L22" s="13" t="s">
        <v>80</v>
      </c>
      <c r="M22" t="s">
        <v>71</v>
      </c>
      <c r="N22" s="13"/>
    </row>
    <row r="23" spans="1:14" x14ac:dyDescent="0.3">
      <c r="A23" s="7" t="s">
        <v>72</v>
      </c>
      <c r="F23" s="29" t="e">
        <f>(F22*60*F18)*2147483647/(F14*7690000000)</f>
        <v>#DIV/0!</v>
      </c>
      <c r="G23" s="29" t="e">
        <f>(F22*60*G18)*2147483647/(F14*7690000000)</f>
        <v>#DIV/0!</v>
      </c>
      <c r="H23" s="29" t="e">
        <f>(F22*60*H18)*2147483647/(F14*7690000000)</f>
        <v>#DIV/0!</v>
      </c>
      <c r="I23" s="29" t="e">
        <f>(F22*60*I18)*2147483647/(F14*7690000000)</f>
        <v>#DIV/0!</v>
      </c>
      <c r="J23" s="29" t="e">
        <f>(F22*60*J18)*2147483647/(F14*7690000000)</f>
        <v>#DIV/0!</v>
      </c>
      <c r="K23" s="29" t="e">
        <f>(F22*60*K18)*2147483647/(F14*7690000000)</f>
        <v>#DIV/0!</v>
      </c>
      <c r="L23" s="14" t="s">
        <v>83</v>
      </c>
      <c r="M23" s="7" t="s">
        <v>197</v>
      </c>
      <c r="N23" s="14" t="e">
        <f>(N15/N16)*65536/N14</f>
        <v>#DIV/0!</v>
      </c>
    </row>
    <row r="24" spans="1:14" x14ac:dyDescent="0.3">
      <c r="A24" t="s">
        <v>121</v>
      </c>
      <c r="F24" s="45"/>
      <c r="G24" s="45"/>
      <c r="H24" s="45"/>
      <c r="I24" s="45"/>
      <c r="J24" s="45"/>
      <c r="K24" s="45"/>
      <c r="L24" s="13" t="s">
        <v>80</v>
      </c>
      <c r="M24" t="s">
        <v>121</v>
      </c>
      <c r="N24" s="13"/>
    </row>
    <row r="25" spans="1:14" x14ac:dyDescent="0.3">
      <c r="A25" t="s">
        <v>95</v>
      </c>
      <c r="F25" s="46" t="e">
        <f>F24*F14/((D15/D16)*60)</f>
        <v>#DIV/0!</v>
      </c>
      <c r="G25" s="46"/>
      <c r="H25" s="46"/>
      <c r="I25" s="46"/>
      <c r="J25" s="46"/>
      <c r="K25" s="46"/>
      <c r="L25" s="14" t="s">
        <v>82</v>
      </c>
      <c r="M25" t="s">
        <v>95</v>
      </c>
      <c r="N25" s="14" t="e">
        <f>N24*N14/((N15/N16)*60)</f>
        <v>#DIV/0!</v>
      </c>
    </row>
    <row r="26" spans="1:14" x14ac:dyDescent="0.3">
      <c r="A26" t="s">
        <v>96</v>
      </c>
      <c r="F26" s="46" t="e">
        <f>F25/F22</f>
        <v>#DIV/0!</v>
      </c>
      <c r="G26" s="46"/>
      <c r="H26" s="46"/>
      <c r="I26" s="46"/>
      <c r="J26" s="46"/>
      <c r="K26" s="46"/>
      <c r="L26" s="14" t="s">
        <v>83</v>
      </c>
      <c r="M26" t="s">
        <v>96</v>
      </c>
      <c r="N26" s="14" t="e">
        <f>N25/N22</f>
        <v>#DIV/0!</v>
      </c>
    </row>
    <row r="27" spans="1:14" x14ac:dyDescent="0.3">
      <c r="A27" s="7" t="s">
        <v>131</v>
      </c>
      <c r="F27" s="46" t="e">
        <f>ROUND(F24/F26,0)</f>
        <v>#DIV/0!</v>
      </c>
      <c r="G27" s="46"/>
      <c r="H27" s="46"/>
      <c r="I27" s="46"/>
      <c r="J27" s="46"/>
      <c r="K27" s="46"/>
      <c r="L27" s="14" t="s">
        <v>81</v>
      </c>
      <c r="M27" s="7" t="s">
        <v>131</v>
      </c>
      <c r="N27" s="14" t="e">
        <f>ROUND(N24/N26,0)</f>
        <v>#DIV/0!</v>
      </c>
    </row>
    <row r="28" spans="1:14" x14ac:dyDescent="0.3">
      <c r="A28" t="s">
        <v>181</v>
      </c>
      <c r="F28" s="45"/>
      <c r="G28" s="45"/>
      <c r="H28" s="45"/>
      <c r="I28" s="45"/>
      <c r="J28" s="45"/>
      <c r="K28" s="45"/>
      <c r="L28" s="13" t="s">
        <v>80</v>
      </c>
      <c r="M28" t="s">
        <v>181</v>
      </c>
      <c r="N28" s="13"/>
    </row>
    <row r="29" spans="1:14" x14ac:dyDescent="0.3">
      <c r="A29" t="s">
        <v>182</v>
      </c>
      <c r="F29" s="45"/>
      <c r="G29" s="45"/>
      <c r="H29" s="45"/>
      <c r="I29" s="45"/>
      <c r="J29" s="45"/>
      <c r="K29" s="45"/>
      <c r="L29" s="13" t="s">
        <v>80</v>
      </c>
      <c r="M29" t="s">
        <v>182</v>
      </c>
      <c r="N29" s="13"/>
    </row>
    <row r="30" spans="1:14" x14ac:dyDescent="0.3">
      <c r="A30" s="7" t="s">
        <v>200</v>
      </c>
      <c r="F30" s="37"/>
      <c r="G30" s="36">
        <f>(F28+F29)*G17</f>
        <v>0</v>
      </c>
      <c r="H30" s="36">
        <f>(F28+F29)*H17</f>
        <v>0</v>
      </c>
      <c r="I30" s="36">
        <f>(F28+F29)*I17</f>
        <v>0</v>
      </c>
      <c r="J30" s="36">
        <f>(F28+F29)*J17</f>
        <v>0</v>
      </c>
      <c r="K30" s="36">
        <f>(F28+F29)*K17</f>
        <v>0</v>
      </c>
      <c r="L30" s="14" t="s">
        <v>81</v>
      </c>
      <c r="M30" s="7" t="s">
        <v>200</v>
      </c>
      <c r="N30" s="14" t="e">
        <f>ROUND((N28+N29)/N14*N15/N16*65536,0)</f>
        <v>#DIV/0!</v>
      </c>
    </row>
    <row r="31" spans="1:14" x14ac:dyDescent="0.3">
      <c r="A31" t="s">
        <v>171</v>
      </c>
      <c r="B31" s="15"/>
      <c r="C31" s="15"/>
      <c r="D31" s="15"/>
      <c r="E31" s="15"/>
      <c r="F31" s="59" t="s">
        <v>173</v>
      </c>
      <c r="G31" s="59"/>
      <c r="H31" s="59"/>
      <c r="I31" s="59"/>
      <c r="J31" s="59"/>
      <c r="K31" s="59"/>
    </row>
    <row r="32" spans="1:14" x14ac:dyDescent="0.3">
      <c r="A32" t="s">
        <v>130</v>
      </c>
      <c r="F32" s="45"/>
      <c r="G32" s="45"/>
      <c r="H32" s="45"/>
      <c r="I32" s="45"/>
      <c r="J32" s="45"/>
      <c r="K32" s="45"/>
      <c r="L32" s="13" t="s">
        <v>80</v>
      </c>
      <c r="M32" t="s">
        <v>202</v>
      </c>
      <c r="N32" s="13"/>
    </row>
    <row r="33" spans="1:14" x14ac:dyDescent="0.3">
      <c r="A33" t="s">
        <v>132</v>
      </c>
      <c r="D33" s="30"/>
      <c r="F33" s="45"/>
      <c r="G33" s="45"/>
      <c r="H33" s="45"/>
      <c r="I33" s="45"/>
      <c r="J33" s="45"/>
      <c r="K33" s="45"/>
      <c r="L33" s="13" t="s">
        <v>80</v>
      </c>
      <c r="M33" t="s">
        <v>203</v>
      </c>
      <c r="N33" s="13"/>
    </row>
    <row r="34" spans="1:14" x14ac:dyDescent="0.3">
      <c r="A34" t="s">
        <v>134</v>
      </c>
      <c r="D34" s="30"/>
      <c r="F34" s="46">
        <f>IF(F32&gt;F33,(F32-F33),(F33-F32))</f>
        <v>0</v>
      </c>
      <c r="G34" s="46"/>
      <c r="H34" s="46"/>
      <c r="I34" s="46"/>
      <c r="J34" s="46"/>
      <c r="K34" s="46"/>
      <c r="L34" s="14" t="s">
        <v>82</v>
      </c>
      <c r="M34" t="s">
        <v>204</v>
      </c>
      <c r="N34" s="14">
        <f>IF(N32&gt;N33,(N32-N33),(N33-N32))</f>
        <v>0</v>
      </c>
    </row>
    <row r="35" spans="1:14" x14ac:dyDescent="0.3">
      <c r="A35" t="s">
        <v>133</v>
      </c>
      <c r="F35" s="46" t="e">
        <f>ROUND(IF((SQRT(2*F22*F34)*60*(D15/D16)/F14)&lt;F24,SQRT(2*F22*F34)*60*(D15/D16)/F14,F24),0)</f>
        <v>#DIV/0!</v>
      </c>
      <c r="G35" s="46"/>
      <c r="H35" s="46"/>
      <c r="I35" s="46"/>
      <c r="J35" s="46"/>
      <c r="K35" s="46"/>
      <c r="L35" s="14" t="s">
        <v>81</v>
      </c>
      <c r="M35" t="s">
        <v>133</v>
      </c>
      <c r="N35" s="14" t="e">
        <f>ROUND(IF((SQRT(2*N22*N34/N23)*60*(N15/N16)/N14)&lt;N24,SQRT(2*N22*N34/N23)*60*(N15/N16)/N14,N24),0)</f>
        <v>#DIV/0!</v>
      </c>
    </row>
    <row r="36" spans="1:14" x14ac:dyDescent="0.3">
      <c r="A36" t="s">
        <v>185</v>
      </c>
      <c r="F36" s="45"/>
      <c r="G36" s="45"/>
      <c r="H36" s="45"/>
      <c r="I36" s="45"/>
      <c r="J36" s="45"/>
      <c r="K36" s="45"/>
      <c r="L36" s="13" t="s">
        <v>80</v>
      </c>
    </row>
    <row r="37" spans="1:14" x14ac:dyDescent="0.3">
      <c r="A37" s="7" t="s">
        <v>186</v>
      </c>
      <c r="F37" s="62" t="e">
        <f>F36-(F36^2/(2*F27))</f>
        <v>#DIV/0!</v>
      </c>
      <c r="G37" s="62"/>
      <c r="H37" s="62"/>
      <c r="I37" s="62"/>
      <c r="J37" s="62"/>
      <c r="K37" s="62"/>
      <c r="L37" s="14" t="s">
        <v>81</v>
      </c>
      <c r="M37" s="7"/>
    </row>
    <row r="38" spans="1:14" x14ac:dyDescent="0.3">
      <c r="A38" t="s">
        <v>163</v>
      </c>
      <c r="F38" s="45"/>
      <c r="G38" s="45"/>
      <c r="H38" s="45"/>
      <c r="I38" s="45"/>
      <c r="J38" s="45"/>
      <c r="K38" s="45"/>
      <c r="L38" s="13" t="s">
        <v>80</v>
      </c>
      <c r="M38" t="s">
        <v>163</v>
      </c>
      <c r="N38" s="13"/>
    </row>
    <row r="39" spans="1:14" x14ac:dyDescent="0.3">
      <c r="A39" s="7" t="s">
        <v>164</v>
      </c>
      <c r="F39" s="46" t="e">
        <f>ROUND(F38/F14*(D15/D16)*60,0)</f>
        <v>#DIV/0!</v>
      </c>
      <c r="G39" s="46"/>
      <c r="H39" s="46"/>
      <c r="I39" s="46"/>
      <c r="J39" s="46"/>
      <c r="K39" s="46"/>
      <c r="L39" s="14" t="s">
        <v>81</v>
      </c>
      <c r="M39" s="7" t="s">
        <v>164</v>
      </c>
      <c r="N39" s="14" t="e">
        <f>ROUND(N38/N14*(N15/N16)*60,0)</f>
        <v>#DIV/0!</v>
      </c>
    </row>
    <row r="40" spans="1:14" x14ac:dyDescent="0.3">
      <c r="A40" t="s">
        <v>180</v>
      </c>
      <c r="F40" s="45"/>
      <c r="G40" s="45"/>
      <c r="H40" s="45"/>
      <c r="I40" s="45"/>
      <c r="J40" s="45"/>
      <c r="K40" s="45"/>
      <c r="L40" s="13" t="s">
        <v>80</v>
      </c>
      <c r="M40" t="s">
        <v>180</v>
      </c>
      <c r="N40" s="13"/>
    </row>
    <row r="41" spans="1:14" x14ac:dyDescent="0.3">
      <c r="A41" t="s">
        <v>201</v>
      </c>
      <c r="F41" s="46" t="e">
        <f>ROUND(F40*(D15/D16)*65536/F14,0)</f>
        <v>#DIV/0!</v>
      </c>
      <c r="G41" s="46"/>
      <c r="H41" s="46"/>
      <c r="I41" s="46"/>
      <c r="J41" s="46"/>
      <c r="K41" s="46"/>
      <c r="L41" s="14" t="s">
        <v>81</v>
      </c>
      <c r="M41" t="s">
        <v>201</v>
      </c>
      <c r="N41" s="14" t="e">
        <f>ROUND(N40*N23,0)</f>
        <v>#DIV/0!</v>
      </c>
    </row>
  </sheetData>
  <mergeCells count="27">
    <mergeCell ref="F40:K40"/>
    <mergeCell ref="F41:K41"/>
    <mergeCell ref="F38:K38"/>
    <mergeCell ref="F39:K39"/>
    <mergeCell ref="F28:K28"/>
    <mergeCell ref="F29:K29"/>
    <mergeCell ref="F37:K37"/>
    <mergeCell ref="F36:K36"/>
    <mergeCell ref="F32:K32"/>
    <mergeCell ref="F33:K33"/>
    <mergeCell ref="F34:K34"/>
    <mergeCell ref="F35:K35"/>
    <mergeCell ref="B1:B2"/>
    <mergeCell ref="F12:K12"/>
    <mergeCell ref="F13:K13"/>
    <mergeCell ref="F14:K14"/>
    <mergeCell ref="C1:N1"/>
    <mergeCell ref="F21:J21"/>
    <mergeCell ref="D15:K15"/>
    <mergeCell ref="D16:K16"/>
    <mergeCell ref="F20:J20"/>
    <mergeCell ref="F22:K22"/>
    <mergeCell ref="F24:K24"/>
    <mergeCell ref="F25:K25"/>
    <mergeCell ref="F26:K26"/>
    <mergeCell ref="F27:K27"/>
    <mergeCell ref="F31:K31"/>
  </mergeCells>
  <conditionalFormatting sqref="F23">
    <cfRule type="cellIs" dxfId="7" priority="8" operator="lessThan">
      <formula>1</formula>
    </cfRule>
  </conditionalFormatting>
  <conditionalFormatting sqref="G23">
    <cfRule type="cellIs" dxfId="6" priority="7" operator="lessThan">
      <formula>1</formula>
    </cfRule>
  </conditionalFormatting>
  <conditionalFormatting sqref="H23">
    <cfRule type="cellIs" dxfId="5" priority="6" operator="lessThan">
      <formula>1</formula>
    </cfRule>
  </conditionalFormatting>
  <conditionalFormatting sqref="I23">
    <cfRule type="cellIs" dxfId="4" priority="5" operator="lessThan">
      <formula>1</formula>
    </cfRule>
  </conditionalFormatting>
  <conditionalFormatting sqref="J23:K23">
    <cfRule type="cellIs" dxfId="3" priority="4" operator="lessThan">
      <formula>1</formula>
    </cfRule>
  </conditionalFormatting>
  <conditionalFormatting sqref="E19:K19">
    <cfRule type="cellIs" dxfId="2" priority="3" operator="between">
      <formula>20</formula>
      <formula>70000</formula>
    </cfRule>
  </conditionalFormatting>
  <conditionalFormatting sqref="F23:H23">
    <cfRule type="cellIs" dxfId="1" priority="2" operator="greaterThan">
      <formula>1</formula>
    </cfRule>
  </conditionalFormatting>
  <conditionalFormatting sqref="F23:K23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85" zoomScaleNormal="85" workbookViewId="0"/>
  </sheetViews>
  <sheetFormatPr baseColWidth="10" defaultRowHeight="14.4" x14ac:dyDescent="0.3"/>
  <cols>
    <col min="1" max="1" width="25.5546875" customWidth="1"/>
    <col min="2" max="2" width="4.77734375" bestFit="1" customWidth="1"/>
    <col min="3" max="3" width="142.77734375" bestFit="1" customWidth="1"/>
  </cols>
  <sheetData>
    <row r="1" spans="1:3" x14ac:dyDescent="0.3">
      <c r="A1" s="18" t="s">
        <v>147</v>
      </c>
      <c r="B1" s="18" t="s">
        <v>145</v>
      </c>
      <c r="C1" s="18" t="s">
        <v>151</v>
      </c>
    </row>
    <row r="2" spans="1:3" ht="14.4" customHeight="1" x14ac:dyDescent="0.3">
      <c r="A2" s="55" t="s">
        <v>148</v>
      </c>
      <c r="B2" s="32">
        <v>1</v>
      </c>
      <c r="C2" t="s">
        <v>153</v>
      </c>
    </row>
    <row r="3" spans="1:3" x14ac:dyDescent="0.3">
      <c r="A3" s="63"/>
      <c r="B3" s="33">
        <v>2</v>
      </c>
      <c r="C3" t="s">
        <v>152</v>
      </c>
    </row>
    <row r="4" spans="1:3" x14ac:dyDescent="0.3">
      <c r="A4" s="63"/>
      <c r="B4" s="58">
        <v>3</v>
      </c>
      <c r="C4" t="s">
        <v>155</v>
      </c>
    </row>
    <row r="5" spans="1:3" x14ac:dyDescent="0.3">
      <c r="A5" s="63"/>
      <c r="B5" s="58"/>
      <c r="C5" t="s">
        <v>156</v>
      </c>
    </row>
    <row r="6" spans="1:3" x14ac:dyDescent="0.3">
      <c r="A6" s="56"/>
      <c r="B6" s="7">
        <v>4</v>
      </c>
      <c r="C6" s="7" t="s">
        <v>158</v>
      </c>
    </row>
    <row r="7" spans="1:3" ht="14.4" customHeight="1" x14ac:dyDescent="0.3">
      <c r="A7" s="55" t="s">
        <v>149</v>
      </c>
      <c r="B7" s="32">
        <v>5</v>
      </c>
      <c r="C7" t="s">
        <v>169</v>
      </c>
    </row>
    <row r="8" spans="1:3" x14ac:dyDescent="0.3">
      <c r="A8" s="56"/>
      <c r="B8" s="7">
        <v>6</v>
      </c>
      <c r="C8" s="7" t="s">
        <v>159</v>
      </c>
    </row>
    <row r="9" spans="1:3" x14ac:dyDescent="0.3">
      <c r="A9" s="55" t="s">
        <v>217</v>
      </c>
      <c r="B9" s="42">
        <v>7</v>
      </c>
      <c r="C9" s="42" t="s">
        <v>218</v>
      </c>
    </row>
    <row r="10" spans="1:3" x14ac:dyDescent="0.3">
      <c r="A10" s="56"/>
      <c r="B10" s="44">
        <v>8</v>
      </c>
      <c r="C10" s="7" t="s">
        <v>219</v>
      </c>
    </row>
    <row r="11" spans="1:3" ht="14.4" customHeight="1" x14ac:dyDescent="0.3">
      <c r="A11" s="55" t="s">
        <v>150</v>
      </c>
      <c r="B11" s="32">
        <v>9</v>
      </c>
      <c r="C11" s="32" t="s">
        <v>221</v>
      </c>
    </row>
    <row r="12" spans="1:3" x14ac:dyDescent="0.3">
      <c r="A12" s="56"/>
      <c r="B12" s="7">
        <v>10</v>
      </c>
      <c r="C12" s="7" t="s">
        <v>222</v>
      </c>
    </row>
    <row r="13" spans="1:3" x14ac:dyDescent="0.3">
      <c r="A13" s="63" t="s">
        <v>223</v>
      </c>
      <c r="B13" s="42">
        <v>11</v>
      </c>
      <c r="C13" s="42" t="s">
        <v>224</v>
      </c>
    </row>
    <row r="14" spans="1:3" x14ac:dyDescent="0.3">
      <c r="A14" s="56"/>
      <c r="B14" s="42">
        <v>12</v>
      </c>
      <c r="C14" s="42" t="s">
        <v>225</v>
      </c>
    </row>
    <row r="15" spans="1:3" x14ac:dyDescent="0.3">
      <c r="A15" s="54" t="s">
        <v>167</v>
      </c>
      <c r="B15" s="32">
        <v>13</v>
      </c>
      <c r="C15" s="32" t="s">
        <v>226</v>
      </c>
    </row>
    <row r="16" spans="1:3" x14ac:dyDescent="0.3">
      <c r="A16" s="53"/>
      <c r="B16" s="7">
        <v>14</v>
      </c>
      <c r="C16" s="7" t="s">
        <v>227</v>
      </c>
    </row>
    <row r="17" spans="1:3" x14ac:dyDescent="0.3">
      <c r="A17" s="54" t="s">
        <v>228</v>
      </c>
      <c r="B17" s="32">
        <v>15</v>
      </c>
      <c r="C17" s="32" t="s">
        <v>229</v>
      </c>
    </row>
    <row r="18" spans="1:3" x14ac:dyDescent="0.3">
      <c r="A18" s="53"/>
      <c r="B18" s="7">
        <v>16</v>
      </c>
      <c r="C18" s="7" t="s">
        <v>230</v>
      </c>
    </row>
    <row r="26" spans="1:3" x14ac:dyDescent="0.3">
      <c r="C26" s="5"/>
    </row>
  </sheetData>
  <mergeCells count="8">
    <mergeCell ref="A17:A18"/>
    <mergeCell ref="A2:A6"/>
    <mergeCell ref="B4:B5"/>
    <mergeCell ref="A7:A8"/>
    <mergeCell ref="A11:A12"/>
    <mergeCell ref="A15:A16"/>
    <mergeCell ref="A9:A10"/>
    <mergeCell ref="A13:A14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baseColWidth="10" defaultRowHeight="14.4" x14ac:dyDescent="0.3"/>
  <cols>
    <col min="1" max="1" width="7.109375" bestFit="1" customWidth="1"/>
    <col min="2" max="2" width="10.109375" bestFit="1" customWidth="1"/>
    <col min="3" max="3" width="86.21875" customWidth="1"/>
  </cols>
  <sheetData>
    <row r="1" spans="1:3" x14ac:dyDescent="0.3">
      <c r="A1" s="7" t="s">
        <v>85</v>
      </c>
      <c r="B1" s="7" t="s">
        <v>86</v>
      </c>
      <c r="C1" s="7" t="s">
        <v>87</v>
      </c>
    </row>
    <row r="2" spans="1:3" x14ac:dyDescent="0.3">
      <c r="A2" t="s">
        <v>84</v>
      </c>
      <c r="B2" s="25">
        <v>42867</v>
      </c>
      <c r="C2" t="s">
        <v>88</v>
      </c>
    </row>
    <row r="3" spans="1:3" x14ac:dyDescent="0.3">
      <c r="A3" t="s">
        <v>89</v>
      </c>
      <c r="B3" s="25">
        <v>42885</v>
      </c>
      <c r="C3" t="s">
        <v>90</v>
      </c>
    </row>
    <row r="4" spans="1:3" x14ac:dyDescent="0.3">
      <c r="A4" t="s">
        <v>91</v>
      </c>
      <c r="B4" s="25">
        <v>42886</v>
      </c>
      <c r="C4" t="s">
        <v>92</v>
      </c>
    </row>
    <row r="5" spans="1:3" x14ac:dyDescent="0.3">
      <c r="A5" t="s">
        <v>111</v>
      </c>
      <c r="B5" s="25">
        <v>42887</v>
      </c>
      <c r="C5" t="s">
        <v>112</v>
      </c>
    </row>
    <row r="6" spans="1:3" x14ac:dyDescent="0.3">
      <c r="A6" t="s">
        <v>135</v>
      </c>
      <c r="B6" s="25">
        <v>42935</v>
      </c>
      <c r="C6" t="s">
        <v>160</v>
      </c>
    </row>
    <row r="7" spans="1:3" x14ac:dyDescent="0.3">
      <c r="A7" t="s">
        <v>174</v>
      </c>
      <c r="B7" s="25">
        <v>42936</v>
      </c>
      <c r="C7" t="s">
        <v>231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133CEF-3691-4F2D-9ABE-E906472442E4}"/>
</file>

<file path=customXml/itemProps2.xml><?xml version="1.0" encoding="utf-8"?>
<ds:datastoreItem xmlns:ds="http://schemas.openxmlformats.org/officeDocument/2006/customXml" ds:itemID="{7B34ABCD-21D8-4F43-8ABB-0399B453CE78}"/>
</file>

<file path=customXml/itemProps3.xml><?xml version="1.0" encoding="utf-8"?>
<ds:datastoreItem xmlns:ds="http://schemas.openxmlformats.org/officeDocument/2006/customXml" ds:itemID="{7C1A0095-F495-4C1A-8CBF-AC58B24FB4D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</vt:lpstr>
      <vt:lpstr>Erläuterung</vt:lpstr>
      <vt:lpstr>en</vt:lpstr>
      <vt:lpstr>Explanation</vt:lpstr>
      <vt:lpstr>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2018-02-07T07:42:37Z</dcterms:modified>
</cp:coreProperties>
</file>